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2" tabRatio="733" activeTab="0"/>
  </bookViews>
  <sheets>
    <sheet name="General Cohort" sheetId="1" r:id="rId1"/>
    <sheet name="Claims Paid after Repayment" sheetId="2" r:id="rId2"/>
    <sheet name="Defaults with Withdrawn Status" sheetId="3" r:id="rId3"/>
    <sheet name="Effects of Fewer Defaults" sheetId="4" r:id="rId4"/>
  </sheets>
  <definedNames/>
  <calcPr fullCalcOnLoad="1"/>
</workbook>
</file>

<file path=xl/sharedStrings.xml><?xml version="1.0" encoding="utf-8"?>
<sst xmlns="http://schemas.openxmlformats.org/spreadsheetml/2006/main" count="155" uniqueCount="75">
  <si>
    <t>Count</t>
  </si>
  <si>
    <t>%</t>
  </si>
  <si>
    <t>Enrollment Status</t>
  </si>
  <si>
    <t>Withdrawn</t>
  </si>
  <si>
    <t>Graduated</t>
  </si>
  <si>
    <t>Less than Half-Time</t>
  </si>
  <si>
    <t>No Record Found</t>
  </si>
  <si>
    <t>Half-Time</t>
  </si>
  <si>
    <t>Numerator:</t>
  </si>
  <si>
    <t>Denominator:</t>
  </si>
  <si>
    <t>Cohort Rate:</t>
  </si>
  <si>
    <t>Denominator Only</t>
  </si>
  <si>
    <t>Freshman/First Year</t>
  </si>
  <si>
    <t>Sophomore/Second Year</t>
  </si>
  <si>
    <t>Academic Year</t>
  </si>
  <si>
    <t>Not Available</t>
  </si>
  <si>
    <t>30-39</t>
  </si>
  <si>
    <t>40-49</t>
  </si>
  <si>
    <t>50-59</t>
  </si>
  <si>
    <t>Totals:</t>
  </si>
  <si>
    <t>Junior/Third Year</t>
  </si>
  <si>
    <t>Senior/Fourth Year</t>
  </si>
  <si>
    <t>Deceased</t>
  </si>
  <si>
    <t>Full-Time</t>
  </si>
  <si>
    <t>Never Attended</t>
  </si>
  <si>
    <t>Fifth Year/Other</t>
  </si>
  <si>
    <t>60-69</t>
  </si>
  <si>
    <t>70-79</t>
  </si>
  <si>
    <t>80-89</t>
  </si>
  <si>
    <t>90-99</t>
  </si>
  <si>
    <t>Months</t>
  </si>
  <si>
    <t>% of Num</t>
  </si>
  <si>
    <t>Month/Year Effective</t>
  </si>
  <si>
    <t>Updated Cohort Rate</t>
  </si>
  <si>
    <t>General Cohort Information</t>
  </si>
  <si>
    <t>Defaults with a Withdrawn Status</t>
  </si>
  <si>
    <t>Claims Paid 12-15 months from Repayment Date</t>
  </si>
  <si>
    <t>Months Claims Paid After Repayment Date</t>
  </si>
  <si>
    <t>&lt;=19</t>
  </si>
  <si>
    <t>20-29</t>
  </si>
  <si>
    <t>Leave of Absence</t>
  </si>
  <si>
    <t>&lt;=11</t>
  </si>
  <si>
    <t>Cohort Population</t>
  </si>
  <si>
    <t>Numerator Only</t>
  </si>
  <si>
    <t>&gt;=100</t>
  </si>
  <si>
    <t>Fewer Defaults can make a difference!</t>
  </si>
  <si>
    <t>Fewer Defaults = Lower Cohorts</t>
  </si>
  <si>
    <t>Not Withdrawn</t>
  </si>
  <si>
    <t>Not Within 12-15</t>
  </si>
  <si>
    <t>07/2006</t>
  </si>
  <si>
    <t>Graduate/Professional</t>
  </si>
  <si>
    <t>05/2003</t>
  </si>
  <si>
    <t>12/2004</t>
  </si>
  <si>
    <t>05/2006</t>
  </si>
  <si>
    <t>12/2006</t>
  </si>
  <si>
    <t>05/2000</t>
  </si>
  <si>
    <t>07/2002</t>
  </si>
  <si>
    <t>06/2003</t>
  </si>
  <si>
    <t>05/2004</t>
  </si>
  <si>
    <t>08/2004</t>
  </si>
  <si>
    <t>05/2005</t>
  </si>
  <si>
    <t>08/2005</t>
  </si>
  <si>
    <t>10/2005</t>
  </si>
  <si>
    <t>12/2005</t>
  </si>
  <si>
    <t>04/2006</t>
  </si>
  <si>
    <t>08/2006</t>
  </si>
  <si>
    <t>09/2006</t>
  </si>
  <si>
    <t>10/2006</t>
  </si>
  <si>
    <t>11/2006</t>
  </si>
  <si>
    <t>01/2007</t>
  </si>
  <si>
    <t>02/2007</t>
  </si>
  <si>
    <t>12/2007</t>
  </si>
  <si>
    <t>Institute of Post-Secondary Education</t>
  </si>
  <si>
    <t>CY2008 Final DE Data Analysis</t>
  </si>
  <si>
    <t>Age (as of 9/30/08)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</si>
</sst>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dd\-mmm\-yy"/>
    <numFmt numFmtId="166" formatCode="[$-409]dddd\,\ mmmm\ dd\,\ yyyy"/>
    <numFmt numFmtId="167" formatCode="mm/yyyy"/>
    <numFmt numFmtId="168" formatCode="_(* #,##0.000_);_(* \(#,##0.000\);_(* &quot;-&quot;??_);_(@_)"/>
    <numFmt numFmtId="169" formatCode="_(* #,##0.0000_);_(* \(#,##0.0000\);_(* &quot;-&quot;??_);_(@_)"/>
    <numFmt numFmtId="170" formatCode="_(* #,##0.00000_);_(* \(#,##0.00000\);_(* &quot;-&quot;??_);_(@_)"/>
    <numFmt numFmtId="171" formatCode="0.0000"/>
    <numFmt numFmtId="172" formatCode="0.000"/>
    <numFmt numFmtId="173" formatCode="0.0"/>
    <numFmt numFmtId="174" formatCode="_(* #,##0.0_);_(* \(#,##0.0\);_(* &quot;-&quot;??_);_(@_)"/>
    <numFmt numFmtId="175" formatCode="_(* #,##0_);_(* \(#,##0\);_(* &quot;-&quot;??_);_(@_)"/>
    <numFmt numFmtId="176" formatCode="000\-00\-0000"/>
  </numFmts>
  <fonts count="55">
    <font>
      <sz val="10"/>
      <name val="Arial"/>
      <family val="0"/>
    </font>
    <font>
      <sz val="20"/>
      <name val="Arial"/>
      <family val="0"/>
    </font>
    <font>
      <sz val="16"/>
      <name val="Arial"/>
      <family val="0"/>
    </font>
    <font>
      <sz val="10"/>
      <color indexed="8"/>
      <name val="Arial"/>
      <family val="0"/>
    </font>
    <font>
      <sz val="10"/>
      <color indexed="8"/>
      <name val="MS Sans Serif"/>
      <family val="0"/>
    </font>
    <font>
      <b/>
      <sz val="10"/>
      <color indexed="16"/>
      <name val="Arial"/>
      <family val="2"/>
    </font>
    <font>
      <b/>
      <sz val="10"/>
      <color indexed="18"/>
      <name val="Arial"/>
      <family val="2"/>
    </font>
    <font>
      <b/>
      <sz val="10"/>
      <color indexed="56"/>
      <name val="Arial"/>
      <family val="2"/>
    </font>
    <font>
      <b/>
      <sz val="10"/>
      <name val="Arial"/>
      <family val="2"/>
    </font>
    <font>
      <sz val="10"/>
      <color indexed="23"/>
      <name val="Arial"/>
      <family val="0"/>
    </font>
    <font>
      <sz val="14"/>
      <name val="Arial"/>
      <family val="0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color indexed="9"/>
      <name val="Arial"/>
      <family val="0"/>
    </font>
    <font>
      <sz val="10"/>
      <color indexed="22"/>
      <name val="Arial"/>
      <family val="0"/>
    </font>
    <font>
      <b/>
      <i/>
      <sz val="10"/>
      <color indexed="10"/>
      <name val="Arial"/>
      <family val="2"/>
    </font>
    <font>
      <sz val="10"/>
      <color indexed="16"/>
      <name val="Arial"/>
      <family val="0"/>
    </font>
    <font>
      <sz val="10"/>
      <color indexed="1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4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164" fontId="7" fillId="0" borderId="0" xfId="6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3" fillId="0" borderId="12" xfId="57" applyFont="1" applyFill="1" applyBorder="1" applyAlignment="1">
      <alignment horizontal="left" wrapText="1" indent="1"/>
      <protection/>
    </xf>
    <xf numFmtId="0" fontId="3" fillId="0" borderId="13" xfId="57" applyFont="1" applyFill="1" applyBorder="1" applyAlignment="1">
      <alignment horizontal="left" wrapText="1" indent="1"/>
      <protection/>
    </xf>
    <xf numFmtId="0" fontId="3" fillId="0" borderId="14" xfId="57" applyFont="1" applyFill="1" applyBorder="1" applyAlignment="1">
      <alignment horizontal="right" wrapText="1"/>
      <protection/>
    </xf>
    <xf numFmtId="0" fontId="0" fillId="0" borderId="15" xfId="0" applyFill="1" applyBorder="1" applyAlignment="1">
      <alignment/>
    </xf>
    <xf numFmtId="0" fontId="8" fillId="0" borderId="16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0" fillId="0" borderId="20" xfId="0" applyFill="1" applyBorder="1" applyAlignment="1">
      <alignment/>
    </xf>
    <xf numFmtId="0" fontId="3" fillId="0" borderId="21" xfId="57" applyFont="1" applyFill="1" applyBorder="1" applyAlignment="1">
      <alignment horizontal="center"/>
      <protection/>
    </xf>
    <xf numFmtId="0" fontId="0" fillId="0" borderId="2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21" xfId="0" applyFill="1" applyBorder="1" applyAlignment="1">
      <alignment/>
    </xf>
    <xf numFmtId="0" fontId="3" fillId="0" borderId="23" xfId="57" applyFont="1" applyFill="1" applyBorder="1" applyAlignment="1">
      <alignment horizontal="left" wrapText="1" indent="1"/>
      <protection/>
    </xf>
    <xf numFmtId="0" fontId="9" fillId="0" borderId="24" xfId="0" applyFont="1" applyFill="1" applyBorder="1" applyAlignment="1">
      <alignment/>
    </xf>
    <xf numFmtId="10" fontId="9" fillId="0" borderId="25" xfId="60" applyNumberFormat="1" applyFont="1" applyFill="1" applyBorder="1" applyAlignment="1">
      <alignment/>
    </xf>
    <xf numFmtId="10" fontId="9" fillId="0" borderId="26" xfId="0" applyNumberFormat="1" applyFont="1" applyFill="1" applyBorder="1" applyAlignment="1">
      <alignment/>
    </xf>
    <xf numFmtId="0" fontId="9" fillId="0" borderId="16" xfId="57" applyFont="1" applyFill="1" applyBorder="1" applyAlignment="1">
      <alignment horizontal="right" wrapText="1"/>
      <protection/>
    </xf>
    <xf numFmtId="10" fontId="9" fillId="0" borderId="17" xfId="57" applyNumberFormat="1" applyFont="1" applyFill="1" applyBorder="1" applyAlignment="1">
      <alignment horizontal="right" wrapText="1"/>
      <protection/>
    </xf>
    <xf numFmtId="0" fontId="8" fillId="0" borderId="10" xfId="0" applyFont="1" applyFill="1" applyBorder="1" applyAlignment="1">
      <alignment/>
    </xf>
    <xf numFmtId="0" fontId="8" fillId="0" borderId="22" xfId="0" applyFont="1" applyFill="1" applyBorder="1" applyAlignment="1">
      <alignment/>
    </xf>
    <xf numFmtId="10" fontId="9" fillId="0" borderId="27" xfId="0" applyNumberFormat="1" applyFont="1" applyFill="1" applyBorder="1" applyAlignment="1">
      <alignment/>
    </xf>
    <xf numFmtId="0" fontId="0" fillId="0" borderId="14" xfId="0" applyFill="1" applyBorder="1" applyAlignment="1">
      <alignment/>
    </xf>
    <xf numFmtId="0" fontId="9" fillId="0" borderId="28" xfId="0" applyFont="1" applyFill="1" applyBorder="1" applyAlignment="1">
      <alignment/>
    </xf>
    <xf numFmtId="0" fontId="3" fillId="0" borderId="11" xfId="57" applyFont="1" applyFill="1" applyBorder="1" applyAlignment="1">
      <alignment horizontal="right" wrapText="1"/>
      <protection/>
    </xf>
    <xf numFmtId="0" fontId="9" fillId="0" borderId="29" xfId="57" applyFont="1" applyFill="1" applyBorder="1" applyAlignment="1">
      <alignment horizontal="right" wrapText="1" indent="1"/>
      <protection/>
    </xf>
    <xf numFmtId="0" fontId="0" fillId="0" borderId="30" xfId="0" applyFill="1" applyBorder="1" applyAlignment="1">
      <alignment/>
    </xf>
    <xf numFmtId="0" fontId="0" fillId="0" borderId="31" xfId="0" applyFill="1" applyBorder="1" applyAlignment="1">
      <alignment/>
    </xf>
    <xf numFmtId="0" fontId="0" fillId="0" borderId="32" xfId="0" applyFill="1" applyBorder="1" applyAlignment="1">
      <alignment/>
    </xf>
    <xf numFmtId="10" fontId="0" fillId="0" borderId="25" xfId="60" applyNumberFormat="1" applyFill="1" applyBorder="1" applyAlignment="1">
      <alignment/>
    </xf>
    <xf numFmtId="10" fontId="0" fillId="0" borderId="33" xfId="60" applyNumberFormat="1" applyFill="1" applyBorder="1" applyAlignment="1">
      <alignment/>
    </xf>
    <xf numFmtId="0" fontId="3" fillId="33" borderId="11" xfId="57" applyFont="1" applyFill="1" applyBorder="1" applyAlignment="1">
      <alignment horizontal="right" wrapText="1"/>
      <protection/>
    </xf>
    <xf numFmtId="10" fontId="0" fillId="33" borderId="25" xfId="60" applyNumberFormat="1" applyFill="1" applyBorder="1" applyAlignment="1">
      <alignment/>
    </xf>
    <xf numFmtId="0" fontId="0" fillId="33" borderId="14" xfId="0" applyFill="1" applyBorder="1" applyAlignment="1">
      <alignment/>
    </xf>
    <xf numFmtId="0" fontId="8" fillId="0" borderId="1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8" fillId="0" borderId="34" xfId="0" applyFont="1" applyFill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3" fillId="0" borderId="12" xfId="57" applyFont="1" applyFill="1" applyBorder="1" applyAlignment="1">
      <alignment horizontal="center"/>
      <protection/>
    </xf>
    <xf numFmtId="0" fontId="0" fillId="0" borderId="11" xfId="0" applyFill="1" applyBorder="1" applyAlignment="1">
      <alignment horizontal="center"/>
    </xf>
    <xf numFmtId="10" fontId="0" fillId="0" borderId="25" xfId="60" applyNumberFormat="1" applyBorder="1" applyAlignment="1">
      <alignment/>
    </xf>
    <xf numFmtId="0" fontId="3" fillId="0" borderId="13" xfId="57" applyFont="1" applyFill="1" applyBorder="1" applyAlignment="1">
      <alignment horizontal="center"/>
      <protection/>
    </xf>
    <xf numFmtId="10" fontId="0" fillId="0" borderId="17" xfId="60" applyNumberFormat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35" xfId="0" applyBorder="1" applyAlignment="1">
      <alignment horizontal="center"/>
    </xf>
    <xf numFmtId="10" fontId="0" fillId="0" borderId="36" xfId="60" applyNumberFormat="1" applyBorder="1" applyAlignment="1">
      <alignment/>
    </xf>
    <xf numFmtId="0" fontId="9" fillId="0" borderId="24" xfId="57" applyFont="1" applyFill="1" applyBorder="1" applyAlignment="1">
      <alignment horizontal="right" wrapText="1"/>
      <protection/>
    </xf>
    <xf numFmtId="10" fontId="9" fillId="0" borderId="26" xfId="57" applyNumberFormat="1" applyFont="1" applyFill="1" applyBorder="1" applyAlignment="1">
      <alignment horizontal="right" wrapText="1"/>
      <protection/>
    </xf>
    <xf numFmtId="167" fontId="3" fillId="0" borderId="12" xfId="57" applyNumberFormat="1" applyFont="1" applyFill="1" applyBorder="1" applyAlignment="1">
      <alignment horizontal="left" indent="1"/>
      <protection/>
    </xf>
    <xf numFmtId="0" fontId="3" fillId="0" borderId="23" xfId="57" applyFont="1" applyFill="1" applyBorder="1" applyAlignment="1">
      <alignment wrapText="1"/>
      <protection/>
    </xf>
    <xf numFmtId="0" fontId="0" fillId="33" borderId="11" xfId="0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64" fontId="7" fillId="0" borderId="0" xfId="60" applyNumberFormat="1" applyFont="1" applyFill="1" applyBorder="1" applyAlignment="1">
      <alignment horizontal="center"/>
    </xf>
    <xf numFmtId="0" fontId="12" fillId="0" borderId="0" xfId="0" applyFont="1" applyAlignment="1">
      <alignment horizontal="center" wrapText="1"/>
    </xf>
    <xf numFmtId="164" fontId="13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4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17" fillId="0" borderId="0" xfId="0" applyFont="1" applyBorder="1" applyAlignment="1">
      <alignment horizontal="left"/>
    </xf>
    <xf numFmtId="10" fontId="18" fillId="33" borderId="25" xfId="60" applyNumberFormat="1" applyFont="1" applyFill="1" applyBorder="1" applyAlignment="1">
      <alignment/>
    </xf>
    <xf numFmtId="0" fontId="19" fillId="0" borderId="0" xfId="0" applyFont="1" applyAlignment="1">
      <alignment horizontal="center" wrapText="1"/>
    </xf>
    <xf numFmtId="0" fontId="20" fillId="0" borderId="11" xfId="0" applyFont="1" applyFill="1" applyBorder="1" applyAlignment="1">
      <alignment/>
    </xf>
    <xf numFmtId="10" fontId="20" fillId="0" borderId="25" xfId="60" applyNumberFormat="1" applyFont="1" applyFill="1" applyBorder="1" applyAlignment="1">
      <alignment/>
    </xf>
    <xf numFmtId="0" fontId="20" fillId="0" borderId="14" xfId="57" applyFont="1" applyFill="1" applyBorder="1" applyAlignment="1">
      <alignment horizontal="right" wrapText="1"/>
      <protection/>
    </xf>
    <xf numFmtId="10" fontId="20" fillId="0" borderId="33" xfId="60" applyNumberFormat="1" applyFont="1" applyFill="1" applyBorder="1" applyAlignment="1">
      <alignment/>
    </xf>
    <xf numFmtId="172" fontId="0" fillId="0" borderId="0" xfId="0" applyNumberFormat="1" applyAlignment="1">
      <alignment/>
    </xf>
    <xf numFmtId="0" fontId="0" fillId="0" borderId="11" xfId="0" applyFont="1" applyFill="1" applyBorder="1" applyAlignment="1">
      <alignment/>
    </xf>
    <xf numFmtId="10" fontId="0" fillId="0" borderId="25" xfId="60" applyNumberFormat="1" applyFont="1" applyFill="1" applyBorder="1" applyAlignment="1">
      <alignment/>
    </xf>
    <xf numFmtId="0" fontId="0" fillId="0" borderId="14" xfId="57" applyFont="1" applyFill="1" applyBorder="1" applyAlignment="1">
      <alignment horizontal="right" wrapText="1"/>
      <protection/>
    </xf>
    <xf numFmtId="10" fontId="0" fillId="0" borderId="33" xfId="60" applyNumberFormat="1" applyFont="1" applyFill="1" applyBorder="1" applyAlignment="1">
      <alignment/>
    </xf>
    <xf numFmtId="0" fontId="21" fillId="0" borderId="12" xfId="57" applyFont="1" applyFill="1" applyBorder="1" applyAlignment="1">
      <alignment horizontal="left" wrapText="1" indent="1"/>
      <protection/>
    </xf>
    <xf numFmtId="0" fontId="21" fillId="0" borderId="23" xfId="57" applyFont="1" applyFill="1" applyBorder="1" applyAlignment="1">
      <alignment horizontal="left" wrapText="1" indent="1"/>
      <protection/>
    </xf>
    <xf numFmtId="0" fontId="21" fillId="0" borderId="11" xfId="0" applyFont="1" applyFill="1" applyBorder="1" applyAlignment="1">
      <alignment/>
    </xf>
    <xf numFmtId="10" fontId="21" fillId="0" borderId="33" xfId="60" applyNumberFormat="1" applyFont="1" applyFill="1" applyBorder="1" applyAlignment="1">
      <alignment/>
    </xf>
    <xf numFmtId="0" fontId="9" fillId="33" borderId="24" xfId="0" applyFont="1" applyFill="1" applyBorder="1" applyAlignment="1">
      <alignment/>
    </xf>
    <xf numFmtId="10" fontId="9" fillId="33" borderId="26" xfId="0" applyNumberFormat="1" applyFont="1" applyFill="1" applyBorder="1" applyAlignment="1">
      <alignment/>
    </xf>
    <xf numFmtId="0" fontId="9" fillId="33" borderId="28" xfId="0" applyFont="1" applyFill="1" applyBorder="1" applyAlignment="1">
      <alignment/>
    </xf>
    <xf numFmtId="0" fontId="3" fillId="0" borderId="12" xfId="57" applyFont="1" applyFill="1" applyBorder="1" applyAlignment="1">
      <alignment horizontal="left" wrapText="1" indent="1"/>
      <protection/>
    </xf>
    <xf numFmtId="0" fontId="3" fillId="0" borderId="23" xfId="57" applyFont="1" applyFill="1" applyBorder="1" applyAlignment="1">
      <alignment horizontal="left" wrapText="1" indent="1"/>
      <protection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8" fillId="0" borderId="10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8" fillId="0" borderId="21" xfId="0" applyFont="1" applyFill="1" applyBorder="1" applyAlignment="1">
      <alignment horizontal="center"/>
    </xf>
    <xf numFmtId="0" fontId="8" fillId="0" borderId="22" xfId="0" applyFont="1" applyFill="1" applyBorder="1" applyAlignment="1">
      <alignment horizontal="center"/>
    </xf>
    <xf numFmtId="0" fontId="0" fillId="0" borderId="12" xfId="57" applyFont="1" applyFill="1" applyBorder="1" applyAlignment="1">
      <alignment horizontal="left" wrapText="1" indent="1"/>
      <protection/>
    </xf>
    <xf numFmtId="0" fontId="0" fillId="0" borderId="23" xfId="57" applyFont="1" applyFill="1" applyBorder="1" applyAlignment="1">
      <alignment horizontal="left" wrapText="1" indent="1"/>
      <protection/>
    </xf>
    <xf numFmtId="0" fontId="8" fillId="0" borderId="34" xfId="0" applyFont="1" applyFill="1" applyBorder="1" applyAlignment="1">
      <alignment/>
    </xf>
    <xf numFmtId="0" fontId="8" fillId="0" borderId="37" xfId="0" applyFont="1" applyFill="1" applyBorder="1" applyAlignment="1">
      <alignment/>
    </xf>
    <xf numFmtId="0" fontId="20" fillId="0" borderId="12" xfId="57" applyFont="1" applyFill="1" applyBorder="1" applyAlignment="1">
      <alignment horizontal="left" wrapText="1" indent="1"/>
      <protection/>
    </xf>
    <xf numFmtId="0" fontId="20" fillId="0" borderId="23" xfId="57" applyFont="1" applyFill="1" applyBorder="1" applyAlignment="1">
      <alignment horizontal="left" wrapText="1" indent="1"/>
      <protection/>
    </xf>
    <xf numFmtId="10" fontId="6" fillId="0" borderId="16" xfId="60" applyNumberFormat="1" applyFont="1" applyFill="1" applyBorder="1" applyAlignment="1">
      <alignment horizontal="center" vertical="center"/>
    </xf>
    <xf numFmtId="10" fontId="6" fillId="0" borderId="38" xfId="60" applyNumberFormat="1" applyFont="1" applyFill="1" applyBorder="1" applyAlignment="1">
      <alignment horizontal="center" vertical="center"/>
    </xf>
    <xf numFmtId="10" fontId="6" fillId="0" borderId="39" xfId="6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horizontal="left"/>
    </xf>
    <xf numFmtId="0" fontId="11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0"/>
  <sheetViews>
    <sheetView tabSelected="1" workbookViewId="0" topLeftCell="A1">
      <selection activeCell="A1" sqref="A1:H1"/>
    </sheetView>
  </sheetViews>
  <sheetFormatPr defaultColWidth="9.140625" defaultRowHeight="12.75"/>
  <cols>
    <col min="1" max="1" width="13.00390625" style="0" customWidth="1"/>
  </cols>
  <sheetData>
    <row r="1" spans="1:8" ht="24">
      <c r="A1" s="88" t="s">
        <v>72</v>
      </c>
      <c r="B1" s="88"/>
      <c r="C1" s="88"/>
      <c r="D1" s="88"/>
      <c r="E1" s="88"/>
      <c r="F1" s="88"/>
      <c r="G1" s="88"/>
      <c r="H1" s="88"/>
    </row>
    <row r="2" spans="1:8" ht="20.25">
      <c r="A2" s="89" t="s">
        <v>73</v>
      </c>
      <c r="B2" s="89"/>
      <c r="C2" s="89"/>
      <c r="D2" s="89"/>
      <c r="E2" s="89"/>
      <c r="F2" s="89"/>
      <c r="G2" s="89"/>
      <c r="H2" s="89"/>
    </row>
    <row r="3" spans="1:8" ht="12.75">
      <c r="A3" s="1"/>
      <c r="B3" s="1"/>
      <c r="C3" s="1"/>
      <c r="D3" s="1"/>
      <c r="E3" s="1"/>
      <c r="F3" s="1"/>
      <c r="G3" s="1"/>
      <c r="H3" s="1"/>
    </row>
    <row r="4" spans="1:2" s="43" customFormat="1" ht="22.5">
      <c r="A4" s="65" t="s">
        <v>34</v>
      </c>
      <c r="B4" s="66"/>
    </row>
    <row r="5" spans="1:8" ht="12.75">
      <c r="A5" s="2" t="s">
        <v>8</v>
      </c>
      <c r="B5" s="2">
        <v>126</v>
      </c>
      <c r="C5" s="1"/>
      <c r="D5" s="1"/>
      <c r="E5" s="1"/>
      <c r="F5" s="1"/>
      <c r="G5" s="1"/>
      <c r="H5" s="1"/>
    </row>
    <row r="6" spans="1:8" ht="12.75">
      <c r="A6" s="3" t="s">
        <v>9</v>
      </c>
      <c r="B6" s="3">
        <v>1207</v>
      </c>
      <c r="C6" s="1"/>
      <c r="D6" s="1"/>
      <c r="E6" s="1"/>
      <c r="F6" s="1"/>
      <c r="G6" s="1"/>
      <c r="H6" s="1"/>
    </row>
    <row r="7" spans="1:8" ht="12.75">
      <c r="A7" s="4" t="s">
        <v>10</v>
      </c>
      <c r="B7" s="5">
        <f>ROUNDDOWN(B5/B6,3)</f>
        <v>0.104</v>
      </c>
      <c r="C7" s="1"/>
      <c r="D7" s="1"/>
      <c r="E7" s="1"/>
      <c r="F7" s="1"/>
      <c r="G7" s="1"/>
      <c r="H7" s="1"/>
    </row>
    <row r="8" spans="1:8" ht="13.5" thickBot="1">
      <c r="A8" s="1"/>
      <c r="B8" s="1"/>
      <c r="C8" s="1"/>
      <c r="D8" s="1"/>
      <c r="E8" s="1"/>
      <c r="F8" s="1"/>
      <c r="G8" s="1"/>
      <c r="H8" s="1"/>
    </row>
    <row r="9" spans="1:8" ht="12.75" customHeight="1">
      <c r="A9" s="1"/>
      <c r="B9" s="34"/>
      <c r="C9" s="90" t="s">
        <v>43</v>
      </c>
      <c r="D9" s="91"/>
      <c r="E9" s="92" t="s">
        <v>11</v>
      </c>
      <c r="F9" s="93"/>
      <c r="G9" s="90" t="s">
        <v>42</v>
      </c>
      <c r="H9" s="91"/>
    </row>
    <row r="10" spans="1:8" ht="12.75" customHeight="1" thickBot="1">
      <c r="A10" s="35"/>
      <c r="B10" s="36"/>
      <c r="C10" s="12" t="s">
        <v>0</v>
      </c>
      <c r="D10" s="13" t="s">
        <v>1</v>
      </c>
      <c r="E10" s="14" t="s">
        <v>0</v>
      </c>
      <c r="F10" s="15" t="s">
        <v>1</v>
      </c>
      <c r="G10" s="12" t="s">
        <v>0</v>
      </c>
      <c r="H10" s="13" t="s">
        <v>1</v>
      </c>
    </row>
    <row r="11" spans="1:8" ht="12.75" customHeight="1">
      <c r="A11" s="96" t="s">
        <v>2</v>
      </c>
      <c r="B11" s="97"/>
      <c r="C11" s="6"/>
      <c r="D11" s="16"/>
      <c r="E11" s="17"/>
      <c r="F11" s="18"/>
      <c r="G11" s="6"/>
      <c r="H11" s="16"/>
    </row>
    <row r="12" spans="1:8" ht="12.75" customHeight="1">
      <c r="A12" s="86" t="s">
        <v>22</v>
      </c>
      <c r="B12" s="87"/>
      <c r="C12" s="7">
        <v>0</v>
      </c>
      <c r="D12" s="37">
        <f aca="true" t="shared" si="0" ref="D12:D21">C12/$B$5</f>
        <v>0</v>
      </c>
      <c r="E12" s="10">
        <v>2</v>
      </c>
      <c r="F12" s="38">
        <f aca="true" t="shared" si="1" ref="F12:F21">E12/($B$6-$B$5)</f>
        <v>0.0018501387604070306</v>
      </c>
      <c r="G12" s="7">
        <f>C12+E12</f>
        <v>2</v>
      </c>
      <c r="H12" s="37">
        <f aca="true" t="shared" si="2" ref="H12:H21">G12/$B$6</f>
        <v>0.0016570008285004142</v>
      </c>
    </row>
    <row r="13" spans="1:8" ht="12.75" customHeight="1">
      <c r="A13" s="86" t="s">
        <v>23</v>
      </c>
      <c r="B13" s="87"/>
      <c r="C13" s="7">
        <v>0</v>
      </c>
      <c r="D13" s="37">
        <f t="shared" si="0"/>
        <v>0</v>
      </c>
      <c r="E13" s="10">
        <v>24</v>
      </c>
      <c r="F13" s="38">
        <f t="shared" si="1"/>
        <v>0.022201665124884366</v>
      </c>
      <c r="G13" s="7">
        <f aca="true" t="shared" si="3" ref="G13:G20">C13+E13</f>
        <v>24</v>
      </c>
      <c r="H13" s="37">
        <f t="shared" si="2"/>
        <v>0.01988400994200497</v>
      </c>
    </row>
    <row r="14" spans="1:8" ht="12.75" customHeight="1">
      <c r="A14" s="94" t="s">
        <v>4</v>
      </c>
      <c r="B14" s="95"/>
      <c r="C14" s="75">
        <v>5</v>
      </c>
      <c r="D14" s="76">
        <f t="shared" si="0"/>
        <v>0.03968253968253968</v>
      </c>
      <c r="E14" s="77">
        <v>120</v>
      </c>
      <c r="F14" s="78">
        <f t="shared" si="1"/>
        <v>0.11100832562442182</v>
      </c>
      <c r="G14" s="75">
        <f t="shared" si="3"/>
        <v>125</v>
      </c>
      <c r="H14" s="76">
        <f t="shared" si="2"/>
        <v>0.1035625517812759</v>
      </c>
    </row>
    <row r="15" spans="1:8" ht="12.75" customHeight="1">
      <c r="A15" s="86" t="s">
        <v>7</v>
      </c>
      <c r="B15" s="87"/>
      <c r="C15" s="7">
        <v>0</v>
      </c>
      <c r="D15" s="37">
        <f t="shared" si="0"/>
        <v>0</v>
      </c>
      <c r="E15" s="10">
        <v>27</v>
      </c>
      <c r="F15" s="38">
        <f t="shared" si="1"/>
        <v>0.02497687326549491</v>
      </c>
      <c r="G15" s="7">
        <f t="shared" si="3"/>
        <v>27</v>
      </c>
      <c r="H15" s="37">
        <f t="shared" si="2"/>
        <v>0.02236951118475559</v>
      </c>
    </row>
    <row r="16" spans="1:8" ht="12.75" customHeight="1">
      <c r="A16" s="86" t="s">
        <v>40</v>
      </c>
      <c r="B16" s="87"/>
      <c r="C16" s="7">
        <v>0</v>
      </c>
      <c r="D16" s="37">
        <f t="shared" si="0"/>
        <v>0</v>
      </c>
      <c r="E16" s="10">
        <v>17</v>
      </c>
      <c r="F16" s="38">
        <f t="shared" si="1"/>
        <v>0.01572617946345976</v>
      </c>
      <c r="G16" s="7">
        <f t="shared" si="3"/>
        <v>17</v>
      </c>
      <c r="H16" s="37">
        <f t="shared" si="2"/>
        <v>0.014084507042253521</v>
      </c>
    </row>
    <row r="17" spans="1:8" ht="12.75" customHeight="1">
      <c r="A17" s="86" t="s">
        <v>5</v>
      </c>
      <c r="B17" s="87"/>
      <c r="C17" s="7">
        <v>0</v>
      </c>
      <c r="D17" s="37">
        <f t="shared" si="0"/>
        <v>0</v>
      </c>
      <c r="E17" s="10">
        <v>0</v>
      </c>
      <c r="F17" s="38">
        <f t="shared" si="1"/>
        <v>0</v>
      </c>
      <c r="G17" s="7">
        <f t="shared" si="3"/>
        <v>0</v>
      </c>
      <c r="H17" s="37">
        <f t="shared" si="2"/>
        <v>0</v>
      </c>
    </row>
    <row r="18" spans="1:8" ht="12.75" customHeight="1">
      <c r="A18" s="86" t="s">
        <v>24</v>
      </c>
      <c r="B18" s="87"/>
      <c r="C18" s="7">
        <v>0</v>
      </c>
      <c r="D18" s="37">
        <f t="shared" si="0"/>
        <v>0</v>
      </c>
      <c r="E18" s="10">
        <v>0</v>
      </c>
      <c r="F18" s="38">
        <f t="shared" si="1"/>
        <v>0</v>
      </c>
      <c r="G18" s="7">
        <f t="shared" si="3"/>
        <v>0</v>
      </c>
      <c r="H18" s="37">
        <f t="shared" si="2"/>
        <v>0</v>
      </c>
    </row>
    <row r="19" spans="1:8" ht="12.75" customHeight="1">
      <c r="A19" s="86" t="s">
        <v>6</v>
      </c>
      <c r="B19" s="87"/>
      <c r="C19" s="7">
        <v>1</v>
      </c>
      <c r="D19" s="37">
        <f t="shared" si="0"/>
        <v>0.007936507936507936</v>
      </c>
      <c r="E19" s="10">
        <v>6</v>
      </c>
      <c r="F19" s="38">
        <f t="shared" si="1"/>
        <v>0.005550416281221091</v>
      </c>
      <c r="G19" s="7">
        <f t="shared" si="3"/>
        <v>7</v>
      </c>
      <c r="H19" s="37">
        <f t="shared" si="2"/>
        <v>0.00579950289975145</v>
      </c>
    </row>
    <row r="20" spans="1:8" ht="12.75" customHeight="1">
      <c r="A20" s="86" t="s">
        <v>15</v>
      </c>
      <c r="B20" s="87"/>
      <c r="C20" s="7">
        <v>0</v>
      </c>
      <c r="D20" s="37">
        <f t="shared" si="0"/>
        <v>0</v>
      </c>
      <c r="E20" s="10">
        <v>0</v>
      </c>
      <c r="F20" s="38">
        <f t="shared" si="1"/>
        <v>0</v>
      </c>
      <c r="G20" s="7">
        <f t="shared" si="3"/>
        <v>0</v>
      </c>
      <c r="H20" s="37">
        <f t="shared" si="2"/>
        <v>0</v>
      </c>
    </row>
    <row r="21" spans="1:8" ht="12.75" customHeight="1">
      <c r="A21" s="98" t="s">
        <v>3</v>
      </c>
      <c r="B21" s="99"/>
      <c r="C21" s="70">
        <v>120</v>
      </c>
      <c r="D21" s="71">
        <f t="shared" si="0"/>
        <v>0.9523809523809523</v>
      </c>
      <c r="E21" s="72">
        <v>885</v>
      </c>
      <c r="F21" s="73">
        <f t="shared" si="1"/>
        <v>0.818686401480111</v>
      </c>
      <c r="G21" s="70">
        <f>C21+E21</f>
        <v>1005</v>
      </c>
      <c r="H21" s="71">
        <f t="shared" si="2"/>
        <v>0.8326429163214581</v>
      </c>
    </row>
    <row r="22" spans="1:8" ht="12.75" customHeight="1" thickBot="1">
      <c r="A22" s="9"/>
      <c r="B22" s="33" t="s">
        <v>19</v>
      </c>
      <c r="C22" s="22">
        <f aca="true" t="shared" si="4" ref="C22:H22">SUM(C12:C21)</f>
        <v>126</v>
      </c>
      <c r="D22" s="23">
        <f t="shared" si="4"/>
        <v>1</v>
      </c>
      <c r="E22" s="22">
        <f t="shared" si="4"/>
        <v>1081</v>
      </c>
      <c r="F22" s="23">
        <f t="shared" si="4"/>
        <v>1</v>
      </c>
      <c r="G22" s="22">
        <f t="shared" si="4"/>
        <v>1207</v>
      </c>
      <c r="H22" s="23">
        <f t="shared" si="4"/>
        <v>1</v>
      </c>
    </row>
    <row r="23" spans="1:8" ht="12.75" customHeight="1">
      <c r="A23" s="96" t="s">
        <v>14</v>
      </c>
      <c r="B23" s="97"/>
      <c r="C23" s="6"/>
      <c r="D23" s="16"/>
      <c r="E23" s="20"/>
      <c r="F23" s="18"/>
      <c r="G23" s="6"/>
      <c r="H23" s="16"/>
    </row>
    <row r="24" spans="1:8" ht="12.75" customHeight="1">
      <c r="A24" s="98" t="s">
        <v>12</v>
      </c>
      <c r="B24" s="99"/>
      <c r="C24" s="70">
        <v>92</v>
      </c>
      <c r="D24" s="71">
        <f aca="true" t="shared" si="5" ref="D24:D30">C24/$B$5</f>
        <v>0.7301587301587301</v>
      </c>
      <c r="E24" s="72">
        <v>558</v>
      </c>
      <c r="F24" s="73">
        <f aca="true" t="shared" si="6" ref="F24:F30">E24/($B$6-$B$5)</f>
        <v>0.5161887141535615</v>
      </c>
      <c r="G24" s="70">
        <f aca="true" t="shared" si="7" ref="G24:G30">C24+E24</f>
        <v>650</v>
      </c>
      <c r="H24" s="71">
        <f aca="true" t="shared" si="8" ref="H24:H30">G24/$B$6</f>
        <v>0.5385252692626347</v>
      </c>
    </row>
    <row r="25" spans="1:8" ht="12.75" customHeight="1">
      <c r="A25" s="86" t="s">
        <v>13</v>
      </c>
      <c r="B25" s="87"/>
      <c r="C25" s="7">
        <v>32</v>
      </c>
      <c r="D25" s="37">
        <f t="shared" si="5"/>
        <v>0.25396825396825395</v>
      </c>
      <c r="E25" s="10">
        <v>509</v>
      </c>
      <c r="F25" s="38">
        <f t="shared" si="6"/>
        <v>0.4708603145235893</v>
      </c>
      <c r="G25" s="7">
        <f t="shared" si="7"/>
        <v>541</v>
      </c>
      <c r="H25" s="37">
        <f t="shared" si="8"/>
        <v>0.44821872410936203</v>
      </c>
    </row>
    <row r="26" spans="1:8" ht="12.75" customHeight="1">
      <c r="A26" s="86" t="s">
        <v>20</v>
      </c>
      <c r="B26" s="87"/>
      <c r="C26" s="7">
        <v>2</v>
      </c>
      <c r="D26" s="37">
        <f t="shared" si="5"/>
        <v>0.015873015873015872</v>
      </c>
      <c r="E26" s="10">
        <v>12</v>
      </c>
      <c r="F26" s="38">
        <f t="shared" si="6"/>
        <v>0.011100832562442183</v>
      </c>
      <c r="G26" s="7">
        <f t="shared" si="7"/>
        <v>14</v>
      </c>
      <c r="H26" s="37">
        <f t="shared" si="8"/>
        <v>0.0115990057995029</v>
      </c>
    </row>
    <row r="27" spans="1:8" ht="12.75" customHeight="1">
      <c r="A27" s="86" t="s">
        <v>21</v>
      </c>
      <c r="B27" s="87"/>
      <c r="C27" s="7">
        <v>0</v>
      </c>
      <c r="D27" s="37">
        <f t="shared" si="5"/>
        <v>0</v>
      </c>
      <c r="E27" s="10">
        <v>2</v>
      </c>
      <c r="F27" s="38">
        <f t="shared" si="6"/>
        <v>0.0018501387604070306</v>
      </c>
      <c r="G27" s="7">
        <f t="shared" si="7"/>
        <v>2</v>
      </c>
      <c r="H27" s="37">
        <f t="shared" si="8"/>
        <v>0.0016570008285004142</v>
      </c>
    </row>
    <row r="28" spans="1:8" ht="12.75" customHeight="1">
      <c r="A28" s="86" t="s">
        <v>25</v>
      </c>
      <c r="B28" s="87"/>
      <c r="C28" s="7">
        <v>0</v>
      </c>
      <c r="D28" s="37">
        <f t="shared" si="5"/>
        <v>0</v>
      </c>
      <c r="E28" s="10">
        <v>0</v>
      </c>
      <c r="F28" s="38">
        <f t="shared" si="6"/>
        <v>0</v>
      </c>
      <c r="G28" s="7">
        <f t="shared" si="7"/>
        <v>0</v>
      </c>
      <c r="H28" s="37">
        <f t="shared" si="8"/>
        <v>0</v>
      </c>
    </row>
    <row r="29" spans="1:8" ht="12.75" customHeight="1">
      <c r="A29" s="86" t="s">
        <v>50</v>
      </c>
      <c r="B29" s="87"/>
      <c r="C29" s="7">
        <v>0</v>
      </c>
      <c r="D29" s="37">
        <f t="shared" si="5"/>
        <v>0</v>
      </c>
      <c r="E29" s="10">
        <v>0</v>
      </c>
      <c r="F29" s="38">
        <f t="shared" si="6"/>
        <v>0</v>
      </c>
      <c r="G29" s="7">
        <f>C29+E29</f>
        <v>0</v>
      </c>
      <c r="H29" s="37">
        <f t="shared" si="8"/>
        <v>0</v>
      </c>
    </row>
    <row r="30" spans="1:8" ht="12.75" customHeight="1">
      <c r="A30" s="86" t="s">
        <v>15</v>
      </c>
      <c r="B30" s="87"/>
      <c r="C30" s="7">
        <v>0</v>
      </c>
      <c r="D30" s="37">
        <f t="shared" si="5"/>
        <v>0</v>
      </c>
      <c r="E30" s="10">
        <v>0</v>
      </c>
      <c r="F30" s="38">
        <f t="shared" si="6"/>
        <v>0</v>
      </c>
      <c r="G30" s="7">
        <f t="shared" si="7"/>
        <v>0</v>
      </c>
      <c r="H30" s="37">
        <f t="shared" si="8"/>
        <v>0</v>
      </c>
    </row>
    <row r="31" spans="1:8" ht="12.75" customHeight="1" thickBot="1">
      <c r="A31" s="11"/>
      <c r="B31" s="33" t="s">
        <v>19</v>
      </c>
      <c r="C31" s="25">
        <f aca="true" t="shared" si="9" ref="C31:H31">SUM(C24:C30)</f>
        <v>126</v>
      </c>
      <c r="D31" s="26">
        <f t="shared" si="9"/>
        <v>1</v>
      </c>
      <c r="E31" s="25">
        <f t="shared" si="9"/>
        <v>1081</v>
      </c>
      <c r="F31" s="26">
        <f t="shared" si="9"/>
        <v>1</v>
      </c>
      <c r="G31" s="25">
        <f t="shared" si="9"/>
        <v>1207</v>
      </c>
      <c r="H31" s="26">
        <f t="shared" si="9"/>
        <v>1</v>
      </c>
    </row>
    <row r="32" spans="1:8" ht="12.75" customHeight="1">
      <c r="A32" s="96" t="s">
        <v>74</v>
      </c>
      <c r="B32" s="97"/>
      <c r="C32" s="6"/>
      <c r="D32" s="18"/>
      <c r="E32" s="6"/>
      <c r="F32" s="16"/>
      <c r="G32" s="20"/>
      <c r="H32" s="16"/>
    </row>
    <row r="33" spans="1:8" ht="12.75" customHeight="1">
      <c r="A33" s="8" t="s">
        <v>38</v>
      </c>
      <c r="B33" s="21"/>
      <c r="C33" s="7">
        <v>21</v>
      </c>
      <c r="D33" s="38">
        <f aca="true" t="shared" si="10" ref="D33:D42">C33/$B$5</f>
        <v>0.16666666666666666</v>
      </c>
      <c r="E33" s="32">
        <v>15</v>
      </c>
      <c r="F33" s="37">
        <f aca="true" t="shared" si="11" ref="F33:F42">E33/($B$6-$B$5)</f>
        <v>0.013876040703052728</v>
      </c>
      <c r="G33" s="30">
        <v>86</v>
      </c>
      <c r="H33" s="37">
        <f aca="true" t="shared" si="12" ref="H33:H42">G33/$B$6</f>
        <v>0.07125103562551781</v>
      </c>
    </row>
    <row r="34" spans="1:8" ht="12.75" customHeight="1">
      <c r="A34" s="8" t="s">
        <v>39</v>
      </c>
      <c r="B34" s="21"/>
      <c r="C34" s="7">
        <v>88</v>
      </c>
      <c r="D34" s="38">
        <f t="shared" si="10"/>
        <v>0.6984126984126984</v>
      </c>
      <c r="E34" s="32">
        <v>765</v>
      </c>
      <c r="F34" s="37">
        <f t="shared" si="11"/>
        <v>0.7076780758556892</v>
      </c>
      <c r="G34" s="30">
        <v>714</v>
      </c>
      <c r="H34" s="37">
        <f t="shared" si="12"/>
        <v>0.5915492957746479</v>
      </c>
    </row>
    <row r="35" spans="1:8" ht="12.75" customHeight="1">
      <c r="A35" s="8" t="s">
        <v>16</v>
      </c>
      <c r="B35" s="21"/>
      <c r="C35" s="7">
        <v>14</v>
      </c>
      <c r="D35" s="38">
        <f t="shared" si="10"/>
        <v>0.1111111111111111</v>
      </c>
      <c r="E35" s="32">
        <v>409</v>
      </c>
      <c r="F35" s="37">
        <f t="shared" si="11"/>
        <v>0.37835337650323775</v>
      </c>
      <c r="G35" s="30">
        <v>386</v>
      </c>
      <c r="H35" s="37">
        <f t="shared" si="12"/>
        <v>0.31980115990057995</v>
      </c>
    </row>
    <row r="36" spans="1:8" ht="12.75" customHeight="1">
      <c r="A36" s="8" t="s">
        <v>17</v>
      </c>
      <c r="B36" s="21"/>
      <c r="C36" s="7">
        <v>3</v>
      </c>
      <c r="D36" s="38">
        <f t="shared" si="10"/>
        <v>0.023809523809523808</v>
      </c>
      <c r="E36" s="32">
        <v>17</v>
      </c>
      <c r="F36" s="37">
        <f t="shared" si="11"/>
        <v>0.01572617946345976</v>
      </c>
      <c r="G36" s="30">
        <f aca="true" t="shared" si="13" ref="G36:G42">C36+E36</f>
        <v>20</v>
      </c>
      <c r="H36" s="37">
        <f t="shared" si="12"/>
        <v>0.016570008285004142</v>
      </c>
    </row>
    <row r="37" spans="1:8" ht="12.75" customHeight="1">
      <c r="A37" s="8" t="s">
        <v>18</v>
      </c>
      <c r="B37" s="21"/>
      <c r="C37" s="7">
        <v>0</v>
      </c>
      <c r="D37" s="38">
        <f t="shared" si="10"/>
        <v>0</v>
      </c>
      <c r="E37" s="32">
        <v>1</v>
      </c>
      <c r="F37" s="37">
        <f t="shared" si="11"/>
        <v>0.0009250693802035153</v>
      </c>
      <c r="G37" s="30">
        <f t="shared" si="13"/>
        <v>1</v>
      </c>
      <c r="H37" s="37">
        <f t="shared" si="12"/>
        <v>0.0008285004142502071</v>
      </c>
    </row>
    <row r="38" spans="1:8" ht="12.75" customHeight="1">
      <c r="A38" s="8" t="s">
        <v>26</v>
      </c>
      <c r="B38" s="21"/>
      <c r="C38" s="7">
        <v>0</v>
      </c>
      <c r="D38" s="38">
        <f t="shared" si="10"/>
        <v>0</v>
      </c>
      <c r="E38" s="32">
        <v>0</v>
      </c>
      <c r="F38" s="37">
        <f t="shared" si="11"/>
        <v>0</v>
      </c>
      <c r="G38" s="30">
        <f t="shared" si="13"/>
        <v>0</v>
      </c>
      <c r="H38" s="37">
        <f t="shared" si="12"/>
        <v>0</v>
      </c>
    </row>
    <row r="39" spans="1:8" ht="12.75" customHeight="1">
      <c r="A39" s="8" t="s">
        <v>27</v>
      </c>
      <c r="B39" s="21"/>
      <c r="C39" s="7">
        <v>0</v>
      </c>
      <c r="D39" s="38">
        <f t="shared" si="10"/>
        <v>0</v>
      </c>
      <c r="E39" s="32">
        <v>0</v>
      </c>
      <c r="F39" s="37">
        <f t="shared" si="11"/>
        <v>0</v>
      </c>
      <c r="G39" s="30">
        <f t="shared" si="13"/>
        <v>0</v>
      </c>
      <c r="H39" s="37">
        <f t="shared" si="12"/>
        <v>0</v>
      </c>
    </row>
    <row r="40" spans="1:8" ht="12.75" customHeight="1">
      <c r="A40" s="8" t="s">
        <v>28</v>
      </c>
      <c r="B40" s="21"/>
      <c r="C40" s="7">
        <v>0</v>
      </c>
      <c r="D40" s="38">
        <f t="shared" si="10"/>
        <v>0</v>
      </c>
      <c r="E40" s="32">
        <v>0</v>
      </c>
      <c r="F40" s="37">
        <f t="shared" si="11"/>
        <v>0</v>
      </c>
      <c r="G40" s="30">
        <f t="shared" si="13"/>
        <v>0</v>
      </c>
      <c r="H40" s="37">
        <f t="shared" si="12"/>
        <v>0</v>
      </c>
    </row>
    <row r="41" spans="1:8" ht="12.75" customHeight="1">
      <c r="A41" s="8" t="s">
        <v>29</v>
      </c>
      <c r="B41" s="21"/>
      <c r="C41" s="7">
        <v>0</v>
      </c>
      <c r="D41" s="38">
        <f t="shared" si="10"/>
        <v>0</v>
      </c>
      <c r="E41" s="32">
        <v>0</v>
      </c>
      <c r="F41" s="37">
        <f t="shared" si="11"/>
        <v>0</v>
      </c>
      <c r="G41" s="30">
        <f t="shared" si="13"/>
        <v>0</v>
      </c>
      <c r="H41" s="37">
        <f t="shared" si="12"/>
        <v>0</v>
      </c>
    </row>
    <row r="42" spans="1:8" ht="12.75" customHeight="1">
      <c r="A42" s="8" t="s">
        <v>44</v>
      </c>
      <c r="B42" s="21"/>
      <c r="C42" s="7">
        <v>0</v>
      </c>
      <c r="D42" s="38">
        <f t="shared" si="10"/>
        <v>0</v>
      </c>
      <c r="E42" s="32">
        <v>0</v>
      </c>
      <c r="F42" s="37">
        <f t="shared" si="11"/>
        <v>0</v>
      </c>
      <c r="G42" s="30">
        <f t="shared" si="13"/>
        <v>0</v>
      </c>
      <c r="H42" s="37">
        <f t="shared" si="12"/>
        <v>0</v>
      </c>
    </row>
    <row r="43" spans="1:8" ht="12.75" customHeight="1" thickBot="1">
      <c r="A43" s="19"/>
      <c r="B43" s="33" t="s">
        <v>19</v>
      </c>
      <c r="C43" s="22">
        <f aca="true" t="shared" si="14" ref="C43:H43">SUM(C33:C42)</f>
        <v>126</v>
      </c>
      <c r="D43" s="29">
        <f t="shared" si="14"/>
        <v>0.9999999999999999</v>
      </c>
      <c r="E43" s="22">
        <f t="shared" si="14"/>
        <v>1207</v>
      </c>
      <c r="F43" s="24">
        <f t="shared" si="14"/>
        <v>1.1165587419056429</v>
      </c>
      <c r="G43" s="31">
        <f t="shared" si="14"/>
        <v>1207</v>
      </c>
      <c r="H43" s="24">
        <f t="shared" si="14"/>
        <v>1</v>
      </c>
    </row>
    <row r="44" spans="1:8" ht="12.75" customHeight="1">
      <c r="A44" s="27" t="s">
        <v>37</v>
      </c>
      <c r="B44" s="28"/>
      <c r="C44" s="6"/>
      <c r="D44" s="18"/>
      <c r="E44" s="6"/>
      <c r="F44" s="16"/>
      <c r="G44" s="20"/>
      <c r="H44" s="16"/>
    </row>
    <row r="45" spans="1:8" ht="12.75" customHeight="1">
      <c r="A45" s="8" t="s">
        <v>41</v>
      </c>
      <c r="B45" s="21"/>
      <c r="C45" s="7">
        <v>2</v>
      </c>
      <c r="D45" s="38">
        <f aca="true" t="shared" si="15" ref="D45:D59">C45/$B$5</f>
        <v>0.015873015873015872</v>
      </c>
      <c r="E45" s="39"/>
      <c r="F45" s="40"/>
      <c r="G45" s="41"/>
      <c r="H45" s="40"/>
    </row>
    <row r="46" spans="1:8" ht="12.75" customHeight="1">
      <c r="A46" s="79">
        <v>12</v>
      </c>
      <c r="B46" s="80"/>
      <c r="C46" s="81">
        <v>40</v>
      </c>
      <c r="D46" s="82">
        <f t="shared" si="15"/>
        <v>0.31746031746031744</v>
      </c>
      <c r="E46" s="100">
        <f>SUM(D46:D49)</f>
        <v>0.9285714285714286</v>
      </c>
      <c r="F46" s="40"/>
      <c r="G46" s="41"/>
      <c r="H46" s="40"/>
    </row>
    <row r="47" spans="1:8" ht="12.75" customHeight="1">
      <c r="A47" s="79">
        <v>13</v>
      </c>
      <c r="B47" s="80"/>
      <c r="C47" s="81">
        <v>54</v>
      </c>
      <c r="D47" s="82">
        <f t="shared" si="15"/>
        <v>0.42857142857142855</v>
      </c>
      <c r="E47" s="101"/>
      <c r="F47" s="40"/>
      <c r="G47" s="41"/>
      <c r="H47" s="40"/>
    </row>
    <row r="48" spans="1:8" ht="12.75" customHeight="1">
      <c r="A48" s="79">
        <v>14</v>
      </c>
      <c r="B48" s="80"/>
      <c r="C48" s="81">
        <v>20</v>
      </c>
      <c r="D48" s="82">
        <f t="shared" si="15"/>
        <v>0.15873015873015872</v>
      </c>
      <c r="E48" s="101"/>
      <c r="F48" s="40"/>
      <c r="G48" s="41"/>
      <c r="H48" s="40"/>
    </row>
    <row r="49" spans="1:8" ht="12.75" customHeight="1">
      <c r="A49" s="79">
        <v>15</v>
      </c>
      <c r="B49" s="80"/>
      <c r="C49" s="81">
        <v>3</v>
      </c>
      <c r="D49" s="82">
        <f t="shared" si="15"/>
        <v>0.023809523809523808</v>
      </c>
      <c r="E49" s="102"/>
      <c r="F49" s="40"/>
      <c r="G49" s="41"/>
      <c r="H49" s="40"/>
    </row>
    <row r="50" spans="1:8" ht="12.75" customHeight="1">
      <c r="A50" s="8">
        <v>16</v>
      </c>
      <c r="B50" s="21"/>
      <c r="C50" s="7">
        <v>3</v>
      </c>
      <c r="D50" s="38">
        <f t="shared" si="15"/>
        <v>0.023809523809523808</v>
      </c>
      <c r="E50" s="39"/>
      <c r="F50" s="40"/>
      <c r="G50" s="41"/>
      <c r="H50" s="40"/>
    </row>
    <row r="51" spans="1:8" ht="12.75" customHeight="1">
      <c r="A51" s="8">
        <v>17</v>
      </c>
      <c r="B51" s="21"/>
      <c r="C51" s="7">
        <v>2</v>
      </c>
      <c r="D51" s="38">
        <f t="shared" si="15"/>
        <v>0.015873015873015872</v>
      </c>
      <c r="E51" s="39"/>
      <c r="F51" s="40"/>
      <c r="G51" s="41"/>
      <c r="H51" s="40"/>
    </row>
    <row r="52" spans="1:8" ht="12.75" customHeight="1">
      <c r="A52" s="8">
        <v>18</v>
      </c>
      <c r="B52" s="21"/>
      <c r="C52" s="7">
        <v>1</v>
      </c>
      <c r="D52" s="38">
        <f t="shared" si="15"/>
        <v>0.007936507936507936</v>
      </c>
      <c r="E52" s="39"/>
      <c r="F52" s="40"/>
      <c r="G52" s="41"/>
      <c r="H52" s="40"/>
    </row>
    <row r="53" spans="1:8" ht="12.75" customHeight="1">
      <c r="A53" s="8">
        <v>19</v>
      </c>
      <c r="B53" s="21"/>
      <c r="C53" s="7">
        <v>1</v>
      </c>
      <c r="D53" s="38">
        <f t="shared" si="15"/>
        <v>0.007936507936507936</v>
      </c>
      <c r="E53" s="39"/>
      <c r="F53" s="40"/>
      <c r="G53" s="41"/>
      <c r="H53" s="40"/>
    </row>
    <row r="54" spans="1:8" ht="12.75" customHeight="1">
      <c r="A54" s="8">
        <v>20</v>
      </c>
      <c r="B54" s="21"/>
      <c r="C54" s="7">
        <v>0</v>
      </c>
      <c r="D54" s="38">
        <f t="shared" si="15"/>
        <v>0</v>
      </c>
      <c r="E54" s="39"/>
      <c r="F54" s="40"/>
      <c r="G54" s="41"/>
      <c r="H54" s="40"/>
    </row>
    <row r="55" spans="1:8" ht="12.75" customHeight="1">
      <c r="A55" s="8">
        <v>21</v>
      </c>
      <c r="B55" s="21"/>
      <c r="C55" s="7">
        <v>0</v>
      </c>
      <c r="D55" s="38">
        <f t="shared" si="15"/>
        <v>0</v>
      </c>
      <c r="E55" s="39"/>
      <c r="F55" s="40"/>
      <c r="G55" s="41"/>
      <c r="H55" s="40"/>
    </row>
    <row r="56" spans="1:8" ht="12.75" customHeight="1">
      <c r="A56" s="8">
        <v>22</v>
      </c>
      <c r="B56" s="21"/>
      <c r="C56" s="7">
        <v>0</v>
      </c>
      <c r="D56" s="38">
        <f t="shared" si="15"/>
        <v>0</v>
      </c>
      <c r="E56" s="39"/>
      <c r="F56" s="40"/>
      <c r="G56" s="41"/>
      <c r="H56" s="40"/>
    </row>
    <row r="57" spans="1:8" ht="12.75" customHeight="1">
      <c r="A57" s="8">
        <v>23</v>
      </c>
      <c r="B57" s="21"/>
      <c r="C57" s="7">
        <v>0</v>
      </c>
      <c r="D57" s="38">
        <f t="shared" si="15"/>
        <v>0</v>
      </c>
      <c r="E57" s="39"/>
      <c r="F57" s="40"/>
      <c r="G57" s="41"/>
      <c r="H57" s="40"/>
    </row>
    <row r="58" spans="1:8" ht="12.75" customHeight="1">
      <c r="A58" s="8">
        <v>24</v>
      </c>
      <c r="B58" s="21"/>
      <c r="C58" s="7">
        <v>0</v>
      </c>
      <c r="D58" s="38">
        <f t="shared" si="15"/>
        <v>0</v>
      </c>
      <c r="E58" s="39"/>
      <c r="F58" s="40"/>
      <c r="G58" s="41"/>
      <c r="H58" s="40"/>
    </row>
    <row r="59" spans="1:8" ht="12.75" customHeight="1">
      <c r="A59" s="86" t="s">
        <v>15</v>
      </c>
      <c r="B59" s="87"/>
      <c r="C59" s="7">
        <v>0</v>
      </c>
      <c r="D59" s="38">
        <f t="shared" si="15"/>
        <v>0</v>
      </c>
      <c r="E59" s="39"/>
      <c r="F59" s="40"/>
      <c r="G59" s="41"/>
      <c r="H59" s="40"/>
    </row>
    <row r="60" spans="1:8" ht="12.75" customHeight="1" thickBot="1">
      <c r="A60" s="19"/>
      <c r="B60" s="33" t="s">
        <v>19</v>
      </c>
      <c r="C60" s="22">
        <f>SUM(C45:C59)</f>
        <v>126</v>
      </c>
      <c r="D60" s="29">
        <f>SUM(D45:D59)</f>
        <v>1</v>
      </c>
      <c r="E60" s="83"/>
      <c r="F60" s="84"/>
      <c r="G60" s="85"/>
      <c r="H60" s="84"/>
    </row>
    <row r="61" ht="12.75" customHeight="1"/>
  </sheetData>
  <sheetProtection/>
  <mergeCells count="27">
    <mergeCell ref="A11:B11"/>
    <mergeCell ref="E46:E49"/>
    <mergeCell ref="A28:B28"/>
    <mergeCell ref="A30:B30"/>
    <mergeCell ref="A18:B18"/>
    <mergeCell ref="A24:B24"/>
    <mergeCell ref="A25:B25"/>
    <mergeCell ref="A26:B26"/>
    <mergeCell ref="A29:B29"/>
    <mergeCell ref="A32:B32"/>
    <mergeCell ref="A23:B23"/>
    <mergeCell ref="A15:B15"/>
    <mergeCell ref="A21:B21"/>
    <mergeCell ref="A17:B17"/>
    <mergeCell ref="A19:B19"/>
    <mergeCell ref="A16:B16"/>
    <mergeCell ref="A20:B20"/>
    <mergeCell ref="A59:B59"/>
    <mergeCell ref="A1:H1"/>
    <mergeCell ref="A2:H2"/>
    <mergeCell ref="C9:D9"/>
    <mergeCell ref="E9:F9"/>
    <mergeCell ref="G9:H9"/>
    <mergeCell ref="A12:B12"/>
    <mergeCell ref="A13:B13"/>
    <mergeCell ref="A14:B14"/>
    <mergeCell ref="A27:B27"/>
  </mergeCells>
  <printOptions/>
  <pageMargins left="0.75" right="0.75" top="1" bottom="1" header="0.5" footer="0.5"/>
  <pageSetup fitToHeight="1" fitToWidth="1" horizontalDpi="600" verticalDpi="600" orientation="portrait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8"/>
  <sheetViews>
    <sheetView zoomScalePageLayoutView="0" workbookViewId="0" topLeftCell="A1">
      <selection activeCell="A1" sqref="A1:H1"/>
    </sheetView>
  </sheetViews>
  <sheetFormatPr defaultColWidth="9.140625" defaultRowHeight="12.75"/>
  <cols>
    <col min="1" max="1" width="13.7109375" style="43" customWidth="1"/>
    <col min="2" max="2" width="10.8515625" style="43" customWidth="1"/>
    <col min="3" max="3" width="9.421875" style="43" bestFit="1" customWidth="1"/>
    <col min="4" max="7" width="9.140625" style="43" customWidth="1"/>
    <col min="8" max="8" width="9.28125" style="43" bestFit="1" customWidth="1"/>
    <col min="9" max="16384" width="9.140625" style="43" customWidth="1"/>
  </cols>
  <sheetData>
    <row r="1" spans="1:9" ht="24">
      <c r="A1" s="88" t="str">
        <f>'General Cohort'!A1:H1</f>
        <v>Institute of Post-Secondary Education</v>
      </c>
      <c r="B1" s="88"/>
      <c r="C1" s="88"/>
      <c r="D1" s="88"/>
      <c r="E1" s="88"/>
      <c r="F1" s="88"/>
      <c r="G1" s="88"/>
      <c r="H1" s="88"/>
      <c r="I1" s="1"/>
    </row>
    <row r="2" spans="1:9" ht="20.25">
      <c r="A2" s="89" t="str">
        <f>'General Cohort'!A2:H2</f>
        <v>CY2008 Final DE Data Analysis</v>
      </c>
      <c r="B2" s="89"/>
      <c r="C2" s="89"/>
      <c r="D2" s="89"/>
      <c r="E2" s="89"/>
      <c r="F2" s="89"/>
      <c r="G2" s="89"/>
      <c r="H2" s="89"/>
      <c r="I2" s="1"/>
    </row>
    <row r="3" spans="1:9" ht="12.75">
      <c r="A3" s="1"/>
      <c r="B3" s="1"/>
      <c r="C3" s="1"/>
      <c r="D3" s="1"/>
      <c r="E3" s="1"/>
      <c r="F3" s="1"/>
      <c r="G3" s="1"/>
      <c r="H3" s="1"/>
      <c r="I3" s="1"/>
    </row>
    <row r="4" spans="1:2" ht="22.5">
      <c r="A4" s="65" t="s">
        <v>36</v>
      </c>
      <c r="B4" s="66"/>
    </row>
    <row r="5" spans="1:4" ht="17.25">
      <c r="A5" s="103" t="str">
        <f>"Numerator Count  =  "&amp;D5</f>
        <v>Numerator Count  =  126</v>
      </c>
      <c r="B5" s="103"/>
      <c r="C5" s="103"/>
      <c r="D5" s="67">
        <f>'General Cohort'!B5</f>
        <v>126</v>
      </c>
    </row>
    <row r="6" ht="13.5" thickBot="1">
      <c r="B6" s="1"/>
    </row>
    <row r="7" spans="1:3" ht="12.75">
      <c r="A7" s="44" t="s">
        <v>30</v>
      </c>
      <c r="B7" s="42" t="s">
        <v>0</v>
      </c>
      <c r="C7" s="45" t="s">
        <v>31</v>
      </c>
    </row>
    <row r="8" spans="1:3" ht="12.75">
      <c r="A8" s="46">
        <v>12</v>
      </c>
      <c r="B8" s="47">
        <f>'General Cohort'!C46</f>
        <v>40</v>
      </c>
      <c r="C8" s="48">
        <f>B8/$D$5</f>
        <v>0.31746031746031744</v>
      </c>
    </row>
    <row r="9" spans="1:3" ht="12.75">
      <c r="A9" s="46">
        <v>13</v>
      </c>
      <c r="B9" s="47">
        <f>'General Cohort'!C47</f>
        <v>54</v>
      </c>
      <c r="C9" s="48">
        <f>B9/$D$5</f>
        <v>0.42857142857142855</v>
      </c>
    </row>
    <row r="10" spans="1:3" ht="12.75">
      <c r="A10" s="46">
        <v>14</v>
      </c>
      <c r="B10" s="47">
        <f>'General Cohort'!C48</f>
        <v>20</v>
      </c>
      <c r="C10" s="48">
        <f>B10/$D$5</f>
        <v>0.15873015873015872</v>
      </c>
    </row>
    <row r="11" spans="1:3" ht="13.5" thickBot="1">
      <c r="A11" s="49">
        <v>15</v>
      </c>
      <c r="B11" s="47">
        <f>'General Cohort'!C49</f>
        <v>3</v>
      </c>
      <c r="C11" s="50">
        <f>B11/$D$5</f>
        <v>0.023809523809523808</v>
      </c>
    </row>
    <row r="12" spans="1:3" ht="13.5" thickBot="1">
      <c r="A12" s="51"/>
      <c r="B12" s="52">
        <f>SUM(B8:B11)</f>
        <v>117</v>
      </c>
      <c r="C12" s="53">
        <f>B12/$D$5</f>
        <v>0.9285714285714286</v>
      </c>
    </row>
    <row r="13" ht="13.5" thickBot="1"/>
    <row r="14" spans="1:8" ht="12.75">
      <c r="A14" s="1"/>
      <c r="B14" s="34"/>
      <c r="C14" s="90" t="str">
        <f>"Out of "&amp;B12</f>
        <v>Out of 117</v>
      </c>
      <c r="D14" s="91"/>
      <c r="E14" s="90" t="s">
        <v>43</v>
      </c>
      <c r="F14" s="91"/>
      <c r="G14" s="90" t="s">
        <v>48</v>
      </c>
      <c r="H14" s="91"/>
    </row>
    <row r="15" spans="1:8" ht="13.5" thickBot="1">
      <c r="A15" s="35"/>
      <c r="B15" s="36"/>
      <c r="C15" s="12" t="s">
        <v>0</v>
      </c>
      <c r="D15" s="13" t="s">
        <v>1</v>
      </c>
      <c r="E15" s="12" t="s">
        <v>0</v>
      </c>
      <c r="F15" s="13" t="s">
        <v>1</v>
      </c>
      <c r="G15" s="12" t="s">
        <v>0</v>
      </c>
      <c r="H15" s="13" t="s">
        <v>1</v>
      </c>
    </row>
    <row r="16" spans="1:8" ht="12.75">
      <c r="A16" s="96" t="s">
        <v>2</v>
      </c>
      <c r="B16" s="97"/>
      <c r="C16" s="6"/>
      <c r="D16" s="16"/>
      <c r="E16" s="6"/>
      <c r="F16" s="16"/>
      <c r="G16" s="6"/>
      <c r="H16" s="16"/>
    </row>
    <row r="17" spans="1:8" ht="12.75">
      <c r="A17" s="8" t="s">
        <v>22</v>
      </c>
      <c r="B17" s="21"/>
      <c r="C17" s="7">
        <v>0</v>
      </c>
      <c r="D17" s="37">
        <f aca="true" t="shared" si="0" ref="D17:D26">C17/$B$12</f>
        <v>0</v>
      </c>
      <c r="E17" s="7">
        <f>'General Cohort'!C12</f>
        <v>0</v>
      </c>
      <c r="F17" s="37">
        <f>E17/$E$27</f>
        <v>0</v>
      </c>
      <c r="G17" s="7">
        <f>E17-C17</f>
        <v>0</v>
      </c>
      <c r="H17" s="68">
        <f>G17/($D$5-$B$12)</f>
        <v>0</v>
      </c>
    </row>
    <row r="18" spans="1:8" ht="12.75">
      <c r="A18" s="8" t="s">
        <v>23</v>
      </c>
      <c r="B18" s="21"/>
      <c r="C18" s="7">
        <v>0</v>
      </c>
      <c r="D18" s="37">
        <f t="shared" si="0"/>
        <v>0</v>
      </c>
      <c r="E18" s="7">
        <f>'General Cohort'!C13</f>
        <v>0</v>
      </c>
      <c r="F18" s="37">
        <f aca="true" t="shared" si="1" ref="F18:F26">E18/$E$27</f>
        <v>0</v>
      </c>
      <c r="G18" s="7">
        <f>E18-C18</f>
        <v>0</v>
      </c>
      <c r="H18" s="68">
        <f aca="true" t="shared" si="2" ref="H18:H26">G18/($D$5-$B$12)</f>
        <v>0</v>
      </c>
    </row>
    <row r="19" spans="1:8" ht="12.75">
      <c r="A19" s="94" t="s">
        <v>4</v>
      </c>
      <c r="B19" s="95"/>
      <c r="C19" s="75">
        <v>5</v>
      </c>
      <c r="D19" s="76">
        <f t="shared" si="0"/>
        <v>0.042735042735042736</v>
      </c>
      <c r="E19" s="7">
        <f>'General Cohort'!C14</f>
        <v>5</v>
      </c>
      <c r="F19" s="76">
        <f t="shared" si="1"/>
        <v>0.03968253968253968</v>
      </c>
      <c r="G19" s="75">
        <f aca="true" t="shared" si="3" ref="G19:G25">E19-C19</f>
        <v>0</v>
      </c>
      <c r="H19" s="68">
        <f t="shared" si="2"/>
        <v>0</v>
      </c>
    </row>
    <row r="20" spans="1:8" ht="12.75">
      <c r="A20" s="86" t="s">
        <v>7</v>
      </c>
      <c r="B20" s="87"/>
      <c r="C20" s="7">
        <v>0</v>
      </c>
      <c r="D20" s="37">
        <f t="shared" si="0"/>
        <v>0</v>
      </c>
      <c r="E20" s="7">
        <f>'General Cohort'!C15</f>
        <v>0</v>
      </c>
      <c r="F20" s="37">
        <f t="shared" si="1"/>
        <v>0</v>
      </c>
      <c r="G20" s="7">
        <f t="shared" si="3"/>
        <v>0</v>
      </c>
      <c r="H20" s="68">
        <f t="shared" si="2"/>
        <v>0</v>
      </c>
    </row>
    <row r="21" spans="1:9" ht="12.75" customHeight="1">
      <c r="A21" s="86" t="s">
        <v>40</v>
      </c>
      <c r="B21" s="87"/>
      <c r="C21" s="7">
        <v>0</v>
      </c>
      <c r="D21" s="37">
        <f t="shared" si="0"/>
        <v>0</v>
      </c>
      <c r="E21" s="7">
        <f>'General Cohort'!C16</f>
        <v>0</v>
      </c>
      <c r="F21" s="37">
        <f t="shared" si="1"/>
        <v>0</v>
      </c>
      <c r="G21" s="7">
        <f t="shared" si="3"/>
        <v>0</v>
      </c>
      <c r="H21" s="68">
        <f t="shared" si="2"/>
        <v>0</v>
      </c>
      <c r="I21" s="1"/>
    </row>
    <row r="22" spans="1:8" ht="12.75">
      <c r="A22" s="86" t="s">
        <v>24</v>
      </c>
      <c r="B22" s="87"/>
      <c r="C22" s="7">
        <v>0</v>
      </c>
      <c r="D22" s="37">
        <f t="shared" si="0"/>
        <v>0</v>
      </c>
      <c r="E22" s="7">
        <f>'General Cohort'!C17</f>
        <v>0</v>
      </c>
      <c r="F22" s="37">
        <f t="shared" si="1"/>
        <v>0</v>
      </c>
      <c r="G22" s="7">
        <f t="shared" si="3"/>
        <v>0</v>
      </c>
      <c r="H22" s="68">
        <f t="shared" si="2"/>
        <v>0</v>
      </c>
    </row>
    <row r="23" spans="1:8" ht="12.75">
      <c r="A23" s="86" t="s">
        <v>5</v>
      </c>
      <c r="B23" s="87"/>
      <c r="C23" s="7">
        <v>0</v>
      </c>
      <c r="D23" s="37">
        <f t="shared" si="0"/>
        <v>0</v>
      </c>
      <c r="E23" s="7">
        <f>'General Cohort'!C18</f>
        <v>0</v>
      </c>
      <c r="F23" s="37">
        <f t="shared" si="1"/>
        <v>0</v>
      </c>
      <c r="G23" s="7">
        <f t="shared" si="3"/>
        <v>0</v>
      </c>
      <c r="H23" s="68">
        <f t="shared" si="2"/>
        <v>0</v>
      </c>
    </row>
    <row r="24" spans="1:8" ht="12.75">
      <c r="A24" s="86" t="s">
        <v>6</v>
      </c>
      <c r="B24" s="87"/>
      <c r="C24" s="7">
        <v>0</v>
      </c>
      <c r="D24" s="37">
        <f t="shared" si="0"/>
        <v>0</v>
      </c>
      <c r="E24" s="7">
        <f>'General Cohort'!C19</f>
        <v>1</v>
      </c>
      <c r="F24" s="37">
        <f t="shared" si="1"/>
        <v>0.007936507936507936</v>
      </c>
      <c r="G24" s="7">
        <f t="shared" si="3"/>
        <v>1</v>
      </c>
      <c r="H24" s="68">
        <f t="shared" si="2"/>
        <v>0.1111111111111111</v>
      </c>
    </row>
    <row r="25" spans="1:9" ht="12.75" customHeight="1">
      <c r="A25" s="86" t="s">
        <v>15</v>
      </c>
      <c r="B25" s="87"/>
      <c r="C25" s="7">
        <v>0</v>
      </c>
      <c r="D25" s="37">
        <f t="shared" si="0"/>
        <v>0</v>
      </c>
      <c r="E25" s="7">
        <f>'General Cohort'!C20</f>
        <v>0</v>
      </c>
      <c r="F25" s="37">
        <f t="shared" si="1"/>
        <v>0</v>
      </c>
      <c r="G25" s="7">
        <f t="shared" si="3"/>
        <v>0</v>
      </c>
      <c r="H25" s="68">
        <f t="shared" si="2"/>
        <v>0</v>
      </c>
      <c r="I25" s="1"/>
    </row>
    <row r="26" spans="1:8" ht="12.75">
      <c r="A26" s="98" t="s">
        <v>3</v>
      </c>
      <c r="B26" s="99"/>
      <c r="C26" s="70">
        <v>112</v>
      </c>
      <c r="D26" s="71">
        <f t="shared" si="0"/>
        <v>0.9572649572649573</v>
      </c>
      <c r="E26" s="70">
        <f>'General Cohort'!C21</f>
        <v>120</v>
      </c>
      <c r="F26" s="71">
        <f t="shared" si="1"/>
        <v>0.9523809523809523</v>
      </c>
      <c r="G26" s="70">
        <f>E26-C26</f>
        <v>8</v>
      </c>
      <c r="H26" s="68">
        <f t="shared" si="2"/>
        <v>0.8888888888888888</v>
      </c>
    </row>
    <row r="27" spans="1:8" ht="13.5" thickBot="1">
      <c r="A27" s="9"/>
      <c r="B27" s="33" t="s">
        <v>19</v>
      </c>
      <c r="C27" s="22">
        <f aca="true" t="shared" si="4" ref="C27:H27">SUM(C17:C26)</f>
        <v>117</v>
      </c>
      <c r="D27" s="23">
        <f t="shared" si="4"/>
        <v>1</v>
      </c>
      <c r="E27" s="22">
        <f t="shared" si="4"/>
        <v>126</v>
      </c>
      <c r="F27" s="23">
        <f t="shared" si="4"/>
        <v>1</v>
      </c>
      <c r="G27" s="22">
        <f t="shared" si="4"/>
        <v>9</v>
      </c>
      <c r="H27" s="23">
        <f t="shared" si="4"/>
        <v>1</v>
      </c>
    </row>
    <row r="28" spans="1:8" ht="12.75">
      <c r="A28" s="96" t="s">
        <v>14</v>
      </c>
      <c r="B28" s="97"/>
      <c r="C28" s="6"/>
      <c r="D28" s="16"/>
      <c r="E28" s="6"/>
      <c r="F28" s="16"/>
      <c r="G28" s="6"/>
      <c r="H28" s="16"/>
    </row>
    <row r="29" spans="1:8" ht="12.75">
      <c r="A29" s="98" t="s">
        <v>12</v>
      </c>
      <c r="B29" s="99"/>
      <c r="C29" s="70">
        <v>93</v>
      </c>
      <c r="D29" s="71">
        <f aca="true" t="shared" si="5" ref="D29:D35">C29/$B$12</f>
        <v>0.7948717948717948</v>
      </c>
      <c r="E29" s="70">
        <f>'General Cohort'!C24</f>
        <v>92</v>
      </c>
      <c r="F29" s="71">
        <f aca="true" t="shared" si="6" ref="F29:F35">E29/$E$36</f>
        <v>0.7301587301587301</v>
      </c>
      <c r="G29" s="70">
        <f aca="true" t="shared" si="7" ref="G29:G35">E29-C29</f>
        <v>-1</v>
      </c>
      <c r="H29" s="68">
        <f aca="true" t="shared" si="8" ref="H29:H35">G29/($D$5-$B$12)</f>
        <v>-0.1111111111111111</v>
      </c>
    </row>
    <row r="30" spans="1:8" ht="12.75">
      <c r="A30" s="86" t="s">
        <v>13</v>
      </c>
      <c r="B30" s="87"/>
      <c r="C30" s="7">
        <v>21</v>
      </c>
      <c r="D30" s="37">
        <f t="shared" si="5"/>
        <v>0.1794871794871795</v>
      </c>
      <c r="E30" s="7">
        <f>'General Cohort'!C25</f>
        <v>32</v>
      </c>
      <c r="F30" s="37">
        <f t="shared" si="6"/>
        <v>0.25396825396825395</v>
      </c>
      <c r="G30" s="7">
        <f t="shared" si="7"/>
        <v>11</v>
      </c>
      <c r="H30" s="68">
        <f t="shared" si="8"/>
        <v>1.2222222222222223</v>
      </c>
    </row>
    <row r="31" spans="1:8" ht="12.75">
      <c r="A31" s="86" t="s">
        <v>20</v>
      </c>
      <c r="B31" s="87"/>
      <c r="C31" s="7">
        <v>2</v>
      </c>
      <c r="D31" s="37">
        <f t="shared" si="5"/>
        <v>0.017094017094017096</v>
      </c>
      <c r="E31" s="7">
        <f>'General Cohort'!C26</f>
        <v>2</v>
      </c>
      <c r="F31" s="37">
        <f t="shared" si="6"/>
        <v>0.015873015873015872</v>
      </c>
      <c r="G31" s="7">
        <f t="shared" si="7"/>
        <v>0</v>
      </c>
      <c r="H31" s="68">
        <f t="shared" si="8"/>
        <v>0</v>
      </c>
    </row>
    <row r="32" spans="1:8" ht="12.75">
      <c r="A32" s="86" t="s">
        <v>21</v>
      </c>
      <c r="B32" s="87"/>
      <c r="C32" s="7">
        <v>1</v>
      </c>
      <c r="D32" s="37">
        <f t="shared" si="5"/>
        <v>0.008547008547008548</v>
      </c>
      <c r="E32" s="7">
        <f>'General Cohort'!C27</f>
        <v>0</v>
      </c>
      <c r="F32" s="37">
        <f t="shared" si="6"/>
        <v>0</v>
      </c>
      <c r="G32" s="7">
        <f t="shared" si="7"/>
        <v>-1</v>
      </c>
      <c r="H32" s="68">
        <f t="shared" si="8"/>
        <v>-0.1111111111111111</v>
      </c>
    </row>
    <row r="33" spans="1:8" ht="12.75">
      <c r="A33" s="86" t="s">
        <v>25</v>
      </c>
      <c r="B33" s="87"/>
      <c r="C33" s="7">
        <v>0</v>
      </c>
      <c r="D33" s="37">
        <f t="shared" si="5"/>
        <v>0</v>
      </c>
      <c r="E33" s="7">
        <f>'General Cohort'!C28</f>
        <v>0</v>
      </c>
      <c r="F33" s="37">
        <f t="shared" si="6"/>
        <v>0</v>
      </c>
      <c r="G33" s="7">
        <f t="shared" si="7"/>
        <v>0</v>
      </c>
      <c r="H33" s="68">
        <f t="shared" si="8"/>
        <v>0</v>
      </c>
    </row>
    <row r="34" spans="1:9" ht="12.75" customHeight="1">
      <c r="A34" s="86" t="s">
        <v>50</v>
      </c>
      <c r="B34" s="87"/>
      <c r="C34" s="7">
        <v>0</v>
      </c>
      <c r="D34" s="37">
        <f t="shared" si="5"/>
        <v>0</v>
      </c>
      <c r="E34" s="7">
        <f>'General Cohort'!C29</f>
        <v>0</v>
      </c>
      <c r="F34" s="37">
        <f t="shared" si="6"/>
        <v>0</v>
      </c>
      <c r="G34" s="7">
        <f>E34-C34</f>
        <v>0</v>
      </c>
      <c r="H34" s="68">
        <f t="shared" si="8"/>
        <v>0</v>
      </c>
      <c r="I34" s="1"/>
    </row>
    <row r="35" spans="1:8" ht="12.75">
      <c r="A35" s="86" t="s">
        <v>15</v>
      </c>
      <c r="B35" s="87"/>
      <c r="C35" s="7">
        <v>0</v>
      </c>
      <c r="D35" s="37">
        <f t="shared" si="5"/>
        <v>0</v>
      </c>
      <c r="E35" s="7">
        <f>'General Cohort'!C30</f>
        <v>0</v>
      </c>
      <c r="F35" s="37">
        <f t="shared" si="6"/>
        <v>0</v>
      </c>
      <c r="G35" s="7">
        <f t="shared" si="7"/>
        <v>0</v>
      </c>
      <c r="H35" s="68">
        <f t="shared" si="8"/>
        <v>0</v>
      </c>
    </row>
    <row r="36" spans="1:8" ht="13.5" thickBot="1">
      <c r="A36" s="19"/>
      <c r="B36" s="33" t="s">
        <v>19</v>
      </c>
      <c r="C36" s="54">
        <f aca="true" t="shared" si="9" ref="C36:H36">SUM(C29:C35)</f>
        <v>117</v>
      </c>
      <c r="D36" s="55">
        <f t="shared" si="9"/>
        <v>1</v>
      </c>
      <c r="E36" s="54">
        <f t="shared" si="9"/>
        <v>126</v>
      </c>
      <c r="F36" s="55">
        <f t="shared" si="9"/>
        <v>1</v>
      </c>
      <c r="G36" s="54">
        <f t="shared" si="9"/>
        <v>9</v>
      </c>
      <c r="H36" s="55">
        <f t="shared" si="9"/>
        <v>1</v>
      </c>
    </row>
    <row r="37" spans="1:8" ht="12.75">
      <c r="A37" s="96" t="str">
        <f>'General Cohort'!A32</f>
        <v>Age (as of 9/30/08)</v>
      </c>
      <c r="B37" s="97"/>
      <c r="C37" s="6"/>
      <c r="D37" s="16"/>
      <c r="E37" s="6"/>
      <c r="F37" s="16"/>
      <c r="G37" s="6"/>
      <c r="H37" s="16"/>
    </row>
    <row r="38" spans="1:8" ht="12.75">
      <c r="A38" s="8" t="s">
        <v>38</v>
      </c>
      <c r="B38" s="21"/>
      <c r="C38" s="7">
        <v>17</v>
      </c>
      <c r="D38" s="37">
        <f aca="true" t="shared" si="10" ref="D38:D47">C38/$B$12</f>
        <v>0.1452991452991453</v>
      </c>
      <c r="E38" s="7">
        <f>'General Cohort'!C33</f>
        <v>21</v>
      </c>
      <c r="F38" s="37">
        <f>E38/$E$48</f>
        <v>0.16666666666666666</v>
      </c>
      <c r="G38" s="7">
        <f aca="true" t="shared" si="11" ref="G38:G43">E38-C38</f>
        <v>4</v>
      </c>
      <c r="H38" s="68">
        <f>G38/($D$5-$B$12)</f>
        <v>0.4444444444444444</v>
      </c>
    </row>
    <row r="39" spans="1:8" ht="12.75">
      <c r="A39" s="8" t="s">
        <v>39</v>
      </c>
      <c r="B39" s="21"/>
      <c r="C39" s="7">
        <v>86</v>
      </c>
      <c r="D39" s="37">
        <f t="shared" si="10"/>
        <v>0.7350427350427351</v>
      </c>
      <c r="E39" s="7">
        <f>'General Cohort'!C34</f>
        <v>88</v>
      </c>
      <c r="F39" s="37">
        <f aca="true" t="shared" si="12" ref="F39:F47">E39/$E$48</f>
        <v>0.6984126984126984</v>
      </c>
      <c r="G39" s="7">
        <f t="shared" si="11"/>
        <v>2</v>
      </c>
      <c r="H39" s="68">
        <f aca="true" t="shared" si="13" ref="H39:H47">G39/($D$5-$B$12)</f>
        <v>0.2222222222222222</v>
      </c>
    </row>
    <row r="40" spans="1:8" ht="12.75">
      <c r="A40" s="8" t="s">
        <v>16</v>
      </c>
      <c r="B40" s="21"/>
      <c r="C40" s="7">
        <v>12</v>
      </c>
      <c r="D40" s="37">
        <f t="shared" si="10"/>
        <v>0.10256410256410256</v>
      </c>
      <c r="E40" s="7">
        <f>'General Cohort'!C35</f>
        <v>14</v>
      </c>
      <c r="F40" s="37">
        <f t="shared" si="12"/>
        <v>0.1111111111111111</v>
      </c>
      <c r="G40" s="7">
        <f t="shared" si="11"/>
        <v>2</v>
      </c>
      <c r="H40" s="68">
        <f t="shared" si="13"/>
        <v>0.2222222222222222</v>
      </c>
    </row>
    <row r="41" spans="1:8" ht="12.75">
      <c r="A41" s="8" t="s">
        <v>17</v>
      </c>
      <c r="B41" s="21"/>
      <c r="C41" s="7">
        <v>2</v>
      </c>
      <c r="D41" s="37">
        <f t="shared" si="10"/>
        <v>0.017094017094017096</v>
      </c>
      <c r="E41" s="7">
        <f>'General Cohort'!C36</f>
        <v>3</v>
      </c>
      <c r="F41" s="37">
        <f t="shared" si="12"/>
        <v>0.023809523809523808</v>
      </c>
      <c r="G41" s="7">
        <f t="shared" si="11"/>
        <v>1</v>
      </c>
      <c r="H41" s="68">
        <f t="shared" si="13"/>
        <v>0.1111111111111111</v>
      </c>
    </row>
    <row r="42" spans="1:8" ht="12.75">
      <c r="A42" s="8" t="s">
        <v>18</v>
      </c>
      <c r="B42" s="21"/>
      <c r="C42" s="7">
        <v>0</v>
      </c>
      <c r="D42" s="37">
        <f t="shared" si="10"/>
        <v>0</v>
      </c>
      <c r="E42" s="7">
        <f>'General Cohort'!C37</f>
        <v>0</v>
      </c>
      <c r="F42" s="37">
        <f t="shared" si="12"/>
        <v>0</v>
      </c>
      <c r="G42" s="7">
        <f t="shared" si="11"/>
        <v>0</v>
      </c>
      <c r="H42" s="68">
        <f t="shared" si="13"/>
        <v>0</v>
      </c>
    </row>
    <row r="43" spans="1:8" ht="12.75">
      <c r="A43" s="8" t="s">
        <v>26</v>
      </c>
      <c r="B43" s="21"/>
      <c r="C43" s="7">
        <v>0</v>
      </c>
      <c r="D43" s="37">
        <f t="shared" si="10"/>
        <v>0</v>
      </c>
      <c r="E43" s="7">
        <f>'General Cohort'!C38</f>
        <v>0</v>
      </c>
      <c r="F43" s="37">
        <f t="shared" si="12"/>
        <v>0</v>
      </c>
      <c r="G43" s="7">
        <f t="shared" si="11"/>
        <v>0</v>
      </c>
      <c r="H43" s="68">
        <f t="shared" si="13"/>
        <v>0</v>
      </c>
    </row>
    <row r="44" spans="1:8" ht="12.75">
      <c r="A44" s="8" t="s">
        <v>27</v>
      </c>
      <c r="B44" s="21"/>
      <c r="C44" s="7">
        <v>0</v>
      </c>
      <c r="D44" s="37">
        <f t="shared" si="10"/>
        <v>0</v>
      </c>
      <c r="E44" s="7">
        <f>'General Cohort'!C39</f>
        <v>0</v>
      </c>
      <c r="F44" s="37">
        <f t="shared" si="12"/>
        <v>0</v>
      </c>
      <c r="G44" s="7">
        <f>E44-C44</f>
        <v>0</v>
      </c>
      <c r="H44" s="68">
        <f t="shared" si="13"/>
        <v>0</v>
      </c>
    </row>
    <row r="45" spans="1:8" ht="12.75">
      <c r="A45" s="8" t="s">
        <v>28</v>
      </c>
      <c r="B45" s="21"/>
      <c r="C45" s="7">
        <v>0</v>
      </c>
      <c r="D45" s="37">
        <f t="shared" si="10"/>
        <v>0</v>
      </c>
      <c r="E45" s="7">
        <f>'General Cohort'!C40</f>
        <v>0</v>
      </c>
      <c r="F45" s="37">
        <f t="shared" si="12"/>
        <v>0</v>
      </c>
      <c r="G45" s="7">
        <f>E45-C45</f>
        <v>0</v>
      </c>
      <c r="H45" s="68">
        <f t="shared" si="13"/>
        <v>0</v>
      </c>
    </row>
    <row r="46" spans="1:8" ht="12.75">
      <c r="A46" s="8" t="s">
        <v>29</v>
      </c>
      <c r="B46" s="21"/>
      <c r="C46" s="7">
        <v>0</v>
      </c>
      <c r="D46" s="37">
        <f t="shared" si="10"/>
        <v>0</v>
      </c>
      <c r="E46" s="7">
        <f>'General Cohort'!C41</f>
        <v>0</v>
      </c>
      <c r="F46" s="37">
        <f t="shared" si="12"/>
        <v>0</v>
      </c>
      <c r="G46" s="7">
        <f>E46-C46</f>
        <v>0</v>
      </c>
      <c r="H46" s="68">
        <f t="shared" si="13"/>
        <v>0</v>
      </c>
    </row>
    <row r="47" spans="1:8" ht="12.75">
      <c r="A47" s="8" t="s">
        <v>44</v>
      </c>
      <c r="B47" s="21"/>
      <c r="C47" s="7">
        <v>0</v>
      </c>
      <c r="D47" s="37">
        <f t="shared" si="10"/>
        <v>0</v>
      </c>
      <c r="E47" s="7">
        <f>'General Cohort'!C42</f>
        <v>0</v>
      </c>
      <c r="F47" s="37">
        <f t="shared" si="12"/>
        <v>0</v>
      </c>
      <c r="G47" s="7">
        <f>E47-C47</f>
        <v>0</v>
      </c>
      <c r="H47" s="68">
        <f t="shared" si="13"/>
        <v>0</v>
      </c>
    </row>
    <row r="48" spans="1:8" ht="13.5" thickBot="1">
      <c r="A48" s="19"/>
      <c r="B48" s="33" t="s">
        <v>19</v>
      </c>
      <c r="C48" s="22">
        <f aca="true" t="shared" si="14" ref="C48:H48">SUM(C38:C47)</f>
        <v>117</v>
      </c>
      <c r="D48" s="29">
        <f t="shared" si="14"/>
        <v>1</v>
      </c>
      <c r="E48" s="54">
        <f t="shared" si="14"/>
        <v>126</v>
      </c>
      <c r="F48" s="55">
        <f t="shared" si="14"/>
        <v>0.9999999999999999</v>
      </c>
      <c r="G48" s="54">
        <f t="shared" si="14"/>
        <v>9</v>
      </c>
      <c r="H48" s="55">
        <f t="shared" si="14"/>
        <v>1</v>
      </c>
    </row>
  </sheetData>
  <sheetProtection/>
  <mergeCells count="24">
    <mergeCell ref="A37:B37"/>
    <mergeCell ref="A28:B28"/>
    <mergeCell ref="A16:B16"/>
    <mergeCell ref="A1:H1"/>
    <mergeCell ref="A2:H2"/>
    <mergeCell ref="A5:C5"/>
    <mergeCell ref="C14:D14"/>
    <mergeCell ref="G14:H14"/>
    <mergeCell ref="E14:F14"/>
    <mergeCell ref="A19:B19"/>
    <mergeCell ref="A20:B20"/>
    <mergeCell ref="A23:B23"/>
    <mergeCell ref="A24:B24"/>
    <mergeCell ref="A22:B22"/>
    <mergeCell ref="A21:B21"/>
    <mergeCell ref="A25:B25"/>
    <mergeCell ref="A31:B31"/>
    <mergeCell ref="A30:B30"/>
    <mergeCell ref="A35:B35"/>
    <mergeCell ref="A26:B26"/>
    <mergeCell ref="A29:B29"/>
    <mergeCell ref="A33:B33"/>
    <mergeCell ref="A32:B32"/>
    <mergeCell ref="A34:B34"/>
  </mergeCells>
  <printOptions/>
  <pageMargins left="0.75" right="0.75" top="1" bottom="1" header="0.5" footer="0.5"/>
  <pageSetup fitToHeight="1" fitToWidth="1"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3"/>
  <sheetViews>
    <sheetView zoomScalePageLayoutView="0" workbookViewId="0" topLeftCell="A1">
      <selection activeCell="A1" sqref="A1:H1"/>
    </sheetView>
  </sheetViews>
  <sheetFormatPr defaultColWidth="9.140625" defaultRowHeight="12.75"/>
  <cols>
    <col min="1" max="1" width="13.7109375" style="43" customWidth="1"/>
    <col min="2" max="2" width="10.8515625" style="43" customWidth="1"/>
    <col min="3" max="3" width="9.421875" style="43" bestFit="1" customWidth="1"/>
    <col min="4" max="16384" width="9.140625" style="43" customWidth="1"/>
  </cols>
  <sheetData>
    <row r="1" spans="1:9" ht="24">
      <c r="A1" s="88" t="str">
        <f>'General Cohort'!A1:H1</f>
        <v>Institute of Post-Secondary Education</v>
      </c>
      <c r="B1" s="88"/>
      <c r="C1" s="88"/>
      <c r="D1" s="88"/>
      <c r="E1" s="88"/>
      <c r="F1" s="88"/>
      <c r="G1" s="88"/>
      <c r="H1" s="88"/>
      <c r="I1" s="1"/>
    </row>
    <row r="2" spans="1:9" ht="20.25">
      <c r="A2" s="89" t="str">
        <f>'General Cohort'!A2:H2</f>
        <v>CY2008 Final DE Data Analysis</v>
      </c>
      <c r="B2" s="89"/>
      <c r="C2" s="89"/>
      <c r="D2" s="89"/>
      <c r="E2" s="89"/>
      <c r="F2" s="89"/>
      <c r="G2" s="89"/>
      <c r="H2" s="89"/>
      <c r="I2" s="1"/>
    </row>
    <row r="3" spans="1:9" ht="12.75">
      <c r="A3" s="1"/>
      <c r="B3" s="1"/>
      <c r="C3" s="1"/>
      <c r="D3" s="1"/>
      <c r="E3" s="1"/>
      <c r="F3" s="1"/>
      <c r="G3" s="1"/>
      <c r="H3" s="1"/>
      <c r="I3" s="1"/>
    </row>
    <row r="4" ht="22.5">
      <c r="A4" s="65" t="s">
        <v>35</v>
      </c>
    </row>
    <row r="5" spans="1:4" ht="17.25">
      <c r="A5" s="103" t="str">
        <f>"Number Withdrawn  =  "&amp;D5</f>
        <v>Number Withdrawn  =  120</v>
      </c>
      <c r="B5" s="103"/>
      <c r="C5" s="103"/>
      <c r="D5" s="67">
        <f>'General Cohort'!C21</f>
        <v>120</v>
      </c>
    </row>
    <row r="6" ht="13.5" thickBot="1">
      <c r="B6" s="1"/>
    </row>
    <row r="7" spans="1:8" ht="12.75">
      <c r="A7" s="1"/>
      <c r="B7" s="34"/>
      <c r="C7" s="90" t="str">
        <f>"Out of "&amp;$D$5</f>
        <v>Out of 120</v>
      </c>
      <c r="D7" s="91"/>
      <c r="E7" s="90" t="s">
        <v>43</v>
      </c>
      <c r="F7" s="91"/>
      <c r="G7" s="90" t="s">
        <v>47</v>
      </c>
      <c r="H7" s="91"/>
    </row>
    <row r="8" spans="1:8" ht="13.5" thickBot="1">
      <c r="A8" s="35"/>
      <c r="B8" s="36"/>
      <c r="C8" s="12" t="s">
        <v>0</v>
      </c>
      <c r="D8" s="13" t="s">
        <v>1</v>
      </c>
      <c r="E8" s="12" t="s">
        <v>0</v>
      </c>
      <c r="F8" s="13" t="s">
        <v>1</v>
      </c>
      <c r="G8" s="12" t="s">
        <v>0</v>
      </c>
      <c r="H8" s="13" t="s">
        <v>1</v>
      </c>
    </row>
    <row r="9" spans="1:8" ht="12.75">
      <c r="A9" s="96" t="s">
        <v>32</v>
      </c>
      <c r="B9" s="97"/>
      <c r="C9" s="6"/>
      <c r="D9" s="16"/>
      <c r="E9" s="6"/>
      <c r="F9" s="16"/>
      <c r="G9" s="6"/>
      <c r="H9" s="16"/>
    </row>
    <row r="10" spans="1:8" ht="12.75">
      <c r="A10" s="56" t="s">
        <v>55</v>
      </c>
      <c r="B10" s="57"/>
      <c r="C10" s="7">
        <v>0</v>
      </c>
      <c r="D10" s="37">
        <v>0</v>
      </c>
      <c r="E10" s="58"/>
      <c r="F10" s="40"/>
      <c r="G10" s="58"/>
      <c r="H10" s="40"/>
    </row>
    <row r="11" spans="1:8" ht="12.75">
      <c r="A11" s="56" t="s">
        <v>56</v>
      </c>
      <c r="B11" s="57"/>
      <c r="C11" s="7">
        <v>0</v>
      </c>
      <c r="D11" s="37">
        <f aca="true" t="shared" si="0" ref="D11:D28">C11/$D$5</f>
        <v>0</v>
      </c>
      <c r="E11" s="58"/>
      <c r="F11" s="40"/>
      <c r="G11" s="58"/>
      <c r="H11" s="40"/>
    </row>
    <row r="12" spans="1:8" ht="12.75">
      <c r="A12" s="56" t="s">
        <v>51</v>
      </c>
      <c r="B12" s="57"/>
      <c r="C12" s="7">
        <v>0</v>
      </c>
      <c r="D12" s="37">
        <f t="shared" si="0"/>
        <v>0</v>
      </c>
      <c r="E12" s="58"/>
      <c r="F12" s="40"/>
      <c r="G12" s="58"/>
      <c r="H12" s="40"/>
    </row>
    <row r="13" spans="1:8" ht="12.75">
      <c r="A13" s="56" t="s">
        <v>57</v>
      </c>
      <c r="B13" s="57"/>
      <c r="C13" s="7">
        <v>1</v>
      </c>
      <c r="D13" s="37">
        <f t="shared" si="0"/>
        <v>0.008333333333333333</v>
      </c>
      <c r="E13" s="58"/>
      <c r="F13" s="40"/>
      <c r="G13" s="58"/>
      <c r="H13" s="40"/>
    </row>
    <row r="14" spans="1:8" ht="12.75">
      <c r="A14" s="56" t="s">
        <v>58</v>
      </c>
      <c r="B14" s="57"/>
      <c r="C14" s="7">
        <v>1</v>
      </c>
      <c r="D14" s="37">
        <f t="shared" si="0"/>
        <v>0.008333333333333333</v>
      </c>
      <c r="E14" s="58"/>
      <c r="F14" s="40"/>
      <c r="G14" s="58"/>
      <c r="H14" s="40"/>
    </row>
    <row r="15" spans="1:8" ht="12.75">
      <c r="A15" s="56" t="s">
        <v>59</v>
      </c>
      <c r="B15" s="57"/>
      <c r="C15" s="7">
        <v>1</v>
      </c>
      <c r="D15" s="37">
        <f t="shared" si="0"/>
        <v>0.008333333333333333</v>
      </c>
      <c r="E15" s="58"/>
      <c r="F15" s="40"/>
      <c r="G15" s="58"/>
      <c r="H15" s="40"/>
    </row>
    <row r="16" spans="1:8" ht="12.75">
      <c r="A16" s="56" t="s">
        <v>52</v>
      </c>
      <c r="B16" s="57"/>
      <c r="C16" s="7">
        <v>2</v>
      </c>
      <c r="D16" s="37">
        <f t="shared" si="0"/>
        <v>0.016666666666666666</v>
      </c>
      <c r="E16" s="58"/>
      <c r="F16" s="40"/>
      <c r="G16" s="58"/>
      <c r="H16" s="40"/>
    </row>
    <row r="17" spans="1:8" ht="12.75">
      <c r="A17" s="56" t="s">
        <v>60</v>
      </c>
      <c r="B17" s="57"/>
      <c r="C17" s="7">
        <v>2</v>
      </c>
      <c r="D17" s="37">
        <f t="shared" si="0"/>
        <v>0.016666666666666666</v>
      </c>
      <c r="E17" s="58"/>
      <c r="F17" s="40"/>
      <c r="G17" s="58"/>
      <c r="H17" s="40"/>
    </row>
    <row r="18" spans="1:8" ht="12.75">
      <c r="A18" s="56" t="s">
        <v>61</v>
      </c>
      <c r="B18" s="57"/>
      <c r="C18" s="7">
        <v>2</v>
      </c>
      <c r="D18" s="37">
        <f t="shared" si="0"/>
        <v>0.016666666666666666</v>
      </c>
      <c r="E18" s="58"/>
      <c r="F18" s="40"/>
      <c r="G18" s="58"/>
      <c r="H18" s="40"/>
    </row>
    <row r="19" spans="1:8" ht="12.75">
      <c r="A19" s="56" t="s">
        <v>62</v>
      </c>
      <c r="B19" s="57"/>
      <c r="C19" s="7">
        <v>4</v>
      </c>
      <c r="D19" s="37">
        <f t="shared" si="0"/>
        <v>0.03333333333333333</v>
      </c>
      <c r="E19" s="58"/>
      <c r="F19" s="40"/>
      <c r="G19" s="58"/>
      <c r="H19" s="40"/>
    </row>
    <row r="20" spans="1:8" ht="12.75">
      <c r="A20" s="56" t="s">
        <v>63</v>
      </c>
      <c r="B20" s="57"/>
      <c r="C20" s="7">
        <v>4</v>
      </c>
      <c r="D20" s="37">
        <f t="shared" si="0"/>
        <v>0.03333333333333333</v>
      </c>
      <c r="E20" s="58"/>
      <c r="F20" s="40"/>
      <c r="G20" s="58"/>
      <c r="H20" s="40"/>
    </row>
    <row r="21" spans="1:8" ht="12.75">
      <c r="A21" s="56" t="s">
        <v>64</v>
      </c>
      <c r="B21" s="57"/>
      <c r="C21" s="7">
        <v>12</v>
      </c>
      <c r="D21" s="37">
        <f t="shared" si="0"/>
        <v>0.1</v>
      </c>
      <c r="E21" s="58"/>
      <c r="F21" s="40"/>
      <c r="G21" s="58"/>
      <c r="H21" s="40"/>
    </row>
    <row r="22" spans="1:8" ht="12.75">
      <c r="A22" s="56" t="s">
        <v>53</v>
      </c>
      <c r="B22" s="57"/>
      <c r="C22" s="7">
        <v>63</v>
      </c>
      <c r="D22" s="37">
        <f t="shared" si="0"/>
        <v>0.525</v>
      </c>
      <c r="E22" s="58"/>
      <c r="F22" s="40"/>
      <c r="G22" s="58"/>
      <c r="H22" s="40"/>
    </row>
    <row r="23" spans="1:8" ht="12.75">
      <c r="A23" s="56" t="s">
        <v>49</v>
      </c>
      <c r="B23" s="57"/>
      <c r="C23" s="7">
        <v>2</v>
      </c>
      <c r="D23" s="37">
        <f t="shared" si="0"/>
        <v>0.016666666666666666</v>
      </c>
      <c r="E23" s="58"/>
      <c r="F23" s="40"/>
      <c r="G23" s="58"/>
      <c r="H23" s="40"/>
    </row>
    <row r="24" spans="1:8" ht="12.75">
      <c r="A24" s="56" t="s">
        <v>65</v>
      </c>
      <c r="B24" s="57"/>
      <c r="C24" s="7">
        <v>2</v>
      </c>
      <c r="D24" s="37">
        <f t="shared" si="0"/>
        <v>0.016666666666666666</v>
      </c>
      <c r="E24" s="58"/>
      <c r="F24" s="40"/>
      <c r="G24" s="58"/>
      <c r="H24" s="40"/>
    </row>
    <row r="25" spans="1:8" ht="12.75">
      <c r="A25" s="56" t="s">
        <v>66</v>
      </c>
      <c r="B25" s="57"/>
      <c r="C25" s="7">
        <v>3</v>
      </c>
      <c r="D25" s="37">
        <f t="shared" si="0"/>
        <v>0.025</v>
      </c>
      <c r="E25" s="58"/>
      <c r="F25" s="40"/>
      <c r="G25" s="58"/>
      <c r="H25" s="40"/>
    </row>
    <row r="26" spans="1:8" ht="12.75">
      <c r="A26" s="56" t="s">
        <v>67</v>
      </c>
      <c r="B26" s="57"/>
      <c r="C26" s="7">
        <v>4</v>
      </c>
      <c r="D26" s="37">
        <f t="shared" si="0"/>
        <v>0.03333333333333333</v>
      </c>
      <c r="E26" s="58"/>
      <c r="F26" s="40"/>
      <c r="G26" s="58"/>
      <c r="H26" s="40"/>
    </row>
    <row r="27" spans="1:8" ht="12.75">
      <c r="A27" s="56" t="s">
        <v>68</v>
      </c>
      <c r="B27" s="57"/>
      <c r="C27" s="7">
        <v>5</v>
      </c>
      <c r="D27" s="37">
        <f t="shared" si="0"/>
        <v>0.041666666666666664</v>
      </c>
      <c r="E27" s="58"/>
      <c r="F27" s="40"/>
      <c r="G27" s="58"/>
      <c r="H27" s="40"/>
    </row>
    <row r="28" spans="1:8" ht="12.75">
      <c r="A28" s="56" t="s">
        <v>54</v>
      </c>
      <c r="B28" s="57"/>
      <c r="C28" s="7">
        <v>9</v>
      </c>
      <c r="D28" s="37">
        <f t="shared" si="0"/>
        <v>0.075</v>
      </c>
      <c r="E28" s="58"/>
      <c r="F28" s="40"/>
      <c r="G28" s="58"/>
      <c r="H28" s="40"/>
    </row>
    <row r="29" spans="1:8" ht="12.75">
      <c r="A29" s="56" t="s">
        <v>69</v>
      </c>
      <c r="B29" s="57"/>
      <c r="C29" s="7">
        <v>1</v>
      </c>
      <c r="D29" s="37">
        <f>C29/$D$5</f>
        <v>0.008333333333333333</v>
      </c>
      <c r="E29" s="58"/>
      <c r="F29" s="40"/>
      <c r="G29" s="58"/>
      <c r="H29" s="40"/>
    </row>
    <row r="30" spans="1:8" ht="12.75">
      <c r="A30" s="56" t="s">
        <v>70</v>
      </c>
      <c r="B30" s="57"/>
      <c r="C30" s="7">
        <v>1</v>
      </c>
      <c r="D30" s="37">
        <f>C30/$D$5</f>
        <v>0.008333333333333333</v>
      </c>
      <c r="E30" s="58"/>
      <c r="F30" s="40"/>
      <c r="G30" s="58"/>
      <c r="H30" s="40"/>
    </row>
    <row r="31" spans="1:8" ht="12.75">
      <c r="A31" s="56" t="s">
        <v>71</v>
      </c>
      <c r="B31" s="57"/>
      <c r="C31" s="7">
        <v>1</v>
      </c>
      <c r="D31" s="37">
        <f>C31/$D$5</f>
        <v>0.008333333333333333</v>
      </c>
      <c r="E31" s="58"/>
      <c r="F31" s="40"/>
      <c r="G31" s="58"/>
      <c r="H31" s="40"/>
    </row>
    <row r="32" spans="1:8" ht="13.5" thickBot="1">
      <c r="A32" s="9"/>
      <c r="B32" s="33" t="s">
        <v>19</v>
      </c>
      <c r="C32" s="22">
        <f aca="true" t="shared" si="1" ref="C32:H32">SUM(C10:C31)</f>
        <v>120</v>
      </c>
      <c r="D32" s="23">
        <f t="shared" si="1"/>
        <v>1</v>
      </c>
      <c r="E32" s="22">
        <f t="shared" si="1"/>
        <v>0</v>
      </c>
      <c r="F32" s="23">
        <f t="shared" si="1"/>
        <v>0</v>
      </c>
      <c r="G32" s="22">
        <f t="shared" si="1"/>
        <v>0</v>
      </c>
      <c r="H32" s="23">
        <f t="shared" si="1"/>
        <v>0</v>
      </c>
    </row>
    <row r="33" spans="1:8" ht="12.75">
      <c r="A33" s="96" t="s">
        <v>14</v>
      </c>
      <c r="B33" s="97"/>
      <c r="C33" s="6"/>
      <c r="D33" s="16"/>
      <c r="E33" s="6"/>
      <c r="F33" s="16"/>
      <c r="G33" s="6"/>
      <c r="H33" s="16"/>
    </row>
    <row r="34" spans="1:8" ht="12.75">
      <c r="A34" s="98" t="s">
        <v>12</v>
      </c>
      <c r="B34" s="99"/>
      <c r="C34" s="70">
        <v>97</v>
      </c>
      <c r="D34" s="71">
        <f aca="true" t="shared" si="2" ref="D34:D40">C34/$D$5</f>
        <v>0.8083333333333333</v>
      </c>
      <c r="E34" s="70">
        <f>'General Cohort'!C24</f>
        <v>92</v>
      </c>
      <c r="F34" s="71">
        <f aca="true" t="shared" si="3" ref="F34:F40">E34/$E$41</f>
        <v>0.7301587301587301</v>
      </c>
      <c r="G34" s="70">
        <f aca="true" t="shared" si="4" ref="G34:G40">E34-C34</f>
        <v>-5</v>
      </c>
      <c r="H34" s="68">
        <f aca="true" t="shared" si="5" ref="H34:H40">G34/($E$41-$D$5)</f>
        <v>-0.8333333333333334</v>
      </c>
    </row>
    <row r="35" spans="1:8" ht="12.75">
      <c r="A35" s="86" t="s">
        <v>13</v>
      </c>
      <c r="B35" s="87"/>
      <c r="C35" s="7">
        <v>22</v>
      </c>
      <c r="D35" s="37">
        <f t="shared" si="2"/>
        <v>0.18333333333333332</v>
      </c>
      <c r="E35" s="7">
        <f>'General Cohort'!C25</f>
        <v>32</v>
      </c>
      <c r="F35" s="37">
        <f t="shared" si="3"/>
        <v>0.25396825396825395</v>
      </c>
      <c r="G35" s="7">
        <f t="shared" si="4"/>
        <v>10</v>
      </c>
      <c r="H35" s="68">
        <f t="shared" si="5"/>
        <v>1.6666666666666667</v>
      </c>
    </row>
    <row r="36" spans="1:8" ht="12.75">
      <c r="A36" s="86" t="s">
        <v>20</v>
      </c>
      <c r="B36" s="87"/>
      <c r="C36" s="7">
        <v>1</v>
      </c>
      <c r="D36" s="37">
        <f t="shared" si="2"/>
        <v>0.008333333333333333</v>
      </c>
      <c r="E36" s="7">
        <f>'General Cohort'!C26</f>
        <v>2</v>
      </c>
      <c r="F36" s="37">
        <f t="shared" si="3"/>
        <v>0.015873015873015872</v>
      </c>
      <c r="G36" s="7">
        <f t="shared" si="4"/>
        <v>1</v>
      </c>
      <c r="H36" s="68">
        <f t="shared" si="5"/>
        <v>0.16666666666666666</v>
      </c>
    </row>
    <row r="37" spans="1:8" ht="12.75">
      <c r="A37" s="86" t="s">
        <v>21</v>
      </c>
      <c r="B37" s="87"/>
      <c r="C37" s="7">
        <v>0</v>
      </c>
      <c r="D37" s="37">
        <f t="shared" si="2"/>
        <v>0</v>
      </c>
      <c r="E37" s="7">
        <f>'General Cohort'!C27</f>
        <v>0</v>
      </c>
      <c r="F37" s="37">
        <f t="shared" si="3"/>
        <v>0</v>
      </c>
      <c r="G37" s="7">
        <f t="shared" si="4"/>
        <v>0</v>
      </c>
      <c r="H37" s="68">
        <f t="shared" si="5"/>
        <v>0</v>
      </c>
    </row>
    <row r="38" spans="1:8" ht="12.75">
      <c r="A38" s="86" t="s">
        <v>25</v>
      </c>
      <c r="B38" s="87"/>
      <c r="C38" s="7">
        <v>0</v>
      </c>
      <c r="D38" s="37">
        <f t="shared" si="2"/>
        <v>0</v>
      </c>
      <c r="E38" s="7">
        <f>'General Cohort'!C28</f>
        <v>0</v>
      </c>
      <c r="F38" s="37">
        <f t="shared" si="3"/>
        <v>0</v>
      </c>
      <c r="G38" s="7">
        <f t="shared" si="4"/>
        <v>0</v>
      </c>
      <c r="H38" s="68">
        <f t="shared" si="5"/>
        <v>0</v>
      </c>
    </row>
    <row r="39" spans="1:9" ht="12.75" customHeight="1">
      <c r="A39" s="86" t="s">
        <v>50</v>
      </c>
      <c r="B39" s="87"/>
      <c r="C39" s="7">
        <v>0</v>
      </c>
      <c r="D39" s="37">
        <f t="shared" si="2"/>
        <v>0</v>
      </c>
      <c r="E39" s="7">
        <f>'General Cohort'!C29</f>
        <v>0</v>
      </c>
      <c r="F39" s="37">
        <f t="shared" si="3"/>
        <v>0</v>
      </c>
      <c r="G39" s="7">
        <f>E39-C39</f>
        <v>0</v>
      </c>
      <c r="H39" s="68">
        <f t="shared" si="5"/>
        <v>0</v>
      </c>
      <c r="I39" s="1"/>
    </row>
    <row r="40" spans="1:8" ht="12.75">
      <c r="A40" s="86" t="s">
        <v>15</v>
      </c>
      <c r="B40" s="87"/>
      <c r="C40" s="7">
        <v>0</v>
      </c>
      <c r="D40" s="37">
        <f t="shared" si="2"/>
        <v>0</v>
      </c>
      <c r="E40" s="7">
        <f>'General Cohort'!C30</f>
        <v>0</v>
      </c>
      <c r="F40" s="37">
        <f t="shared" si="3"/>
        <v>0</v>
      </c>
      <c r="G40" s="7">
        <f t="shared" si="4"/>
        <v>0</v>
      </c>
      <c r="H40" s="68">
        <f t="shared" si="5"/>
        <v>0</v>
      </c>
    </row>
    <row r="41" spans="1:8" ht="13.5" thickBot="1">
      <c r="A41" s="19"/>
      <c r="B41" s="33" t="s">
        <v>19</v>
      </c>
      <c r="C41" s="54">
        <f aca="true" t="shared" si="6" ref="C41:H41">SUM(C34:C40)</f>
        <v>120</v>
      </c>
      <c r="D41" s="55">
        <f t="shared" si="6"/>
        <v>1</v>
      </c>
      <c r="E41" s="54">
        <f t="shared" si="6"/>
        <v>126</v>
      </c>
      <c r="F41" s="55">
        <f t="shared" si="6"/>
        <v>1</v>
      </c>
      <c r="G41" s="54">
        <f t="shared" si="6"/>
        <v>6</v>
      </c>
      <c r="H41" s="55">
        <f t="shared" si="6"/>
        <v>1</v>
      </c>
    </row>
    <row r="42" spans="1:8" ht="12.75">
      <c r="A42" s="96" t="str">
        <f>'General Cohort'!A32</f>
        <v>Age (as of 9/30/08)</v>
      </c>
      <c r="B42" s="97"/>
      <c r="C42" s="6"/>
      <c r="D42" s="16"/>
      <c r="E42" s="6"/>
      <c r="F42" s="16"/>
      <c r="G42" s="6"/>
      <c r="H42" s="16"/>
    </row>
    <row r="43" spans="1:8" ht="12.75">
      <c r="A43" s="8" t="s">
        <v>38</v>
      </c>
      <c r="B43" s="21"/>
      <c r="C43" s="7">
        <v>18</v>
      </c>
      <c r="D43" s="37">
        <f aca="true" t="shared" si="7" ref="D43:D52">C43/$D$5</f>
        <v>0.15</v>
      </c>
      <c r="E43" s="7">
        <f>'General Cohort'!C33</f>
        <v>21</v>
      </c>
      <c r="F43" s="37">
        <f>E43/$E$53</f>
        <v>0.16666666666666666</v>
      </c>
      <c r="G43" s="7">
        <f aca="true" t="shared" si="8" ref="G43:G52">E43-C43</f>
        <v>3</v>
      </c>
      <c r="H43" s="68">
        <f aca="true" t="shared" si="9" ref="H43:H52">G43/($E$53-$D$5)</f>
        <v>0.5</v>
      </c>
    </row>
    <row r="44" spans="1:8" ht="12.75">
      <c r="A44" s="8" t="s">
        <v>39</v>
      </c>
      <c r="B44" s="21"/>
      <c r="C44" s="7">
        <v>92</v>
      </c>
      <c r="D44" s="37">
        <f t="shared" si="7"/>
        <v>0.7666666666666667</v>
      </c>
      <c r="E44" s="7">
        <f>'General Cohort'!C34</f>
        <v>88</v>
      </c>
      <c r="F44" s="37">
        <f aca="true" t="shared" si="10" ref="F44:F52">E44/$E$53</f>
        <v>0.6984126984126984</v>
      </c>
      <c r="G44" s="7">
        <f t="shared" si="8"/>
        <v>-4</v>
      </c>
      <c r="H44" s="68">
        <f t="shared" si="9"/>
        <v>-0.6666666666666666</v>
      </c>
    </row>
    <row r="45" spans="1:8" ht="12.75">
      <c r="A45" s="8" t="s">
        <v>16</v>
      </c>
      <c r="B45" s="21"/>
      <c r="C45" s="7">
        <v>9</v>
      </c>
      <c r="D45" s="37">
        <f t="shared" si="7"/>
        <v>0.075</v>
      </c>
      <c r="E45" s="7">
        <f>'General Cohort'!C35</f>
        <v>14</v>
      </c>
      <c r="F45" s="37">
        <f t="shared" si="10"/>
        <v>0.1111111111111111</v>
      </c>
      <c r="G45" s="7">
        <f t="shared" si="8"/>
        <v>5</v>
      </c>
      <c r="H45" s="68">
        <f t="shared" si="9"/>
        <v>0.8333333333333334</v>
      </c>
    </row>
    <row r="46" spans="1:8" ht="12.75">
      <c r="A46" s="8" t="s">
        <v>17</v>
      </c>
      <c r="B46" s="21"/>
      <c r="C46" s="7">
        <v>1</v>
      </c>
      <c r="D46" s="37">
        <f t="shared" si="7"/>
        <v>0.008333333333333333</v>
      </c>
      <c r="E46" s="7">
        <f>'General Cohort'!C36</f>
        <v>3</v>
      </c>
      <c r="F46" s="37">
        <f t="shared" si="10"/>
        <v>0.023809523809523808</v>
      </c>
      <c r="G46" s="7">
        <f t="shared" si="8"/>
        <v>2</v>
      </c>
      <c r="H46" s="68">
        <f t="shared" si="9"/>
        <v>0.3333333333333333</v>
      </c>
    </row>
    <row r="47" spans="1:8" ht="12.75">
      <c r="A47" s="8" t="s">
        <v>18</v>
      </c>
      <c r="B47" s="21"/>
      <c r="C47" s="7">
        <v>0</v>
      </c>
      <c r="D47" s="37">
        <f t="shared" si="7"/>
        <v>0</v>
      </c>
      <c r="E47" s="7">
        <f>'General Cohort'!C37</f>
        <v>0</v>
      </c>
      <c r="F47" s="37">
        <f t="shared" si="10"/>
        <v>0</v>
      </c>
      <c r="G47" s="7">
        <f t="shared" si="8"/>
        <v>0</v>
      </c>
      <c r="H47" s="68">
        <f t="shared" si="9"/>
        <v>0</v>
      </c>
    </row>
    <row r="48" spans="1:8" ht="12.75">
      <c r="A48" s="8" t="s">
        <v>26</v>
      </c>
      <c r="B48" s="21"/>
      <c r="C48" s="7">
        <v>0</v>
      </c>
      <c r="D48" s="37">
        <f t="shared" si="7"/>
        <v>0</v>
      </c>
      <c r="E48" s="7">
        <f>'General Cohort'!C38</f>
        <v>0</v>
      </c>
      <c r="F48" s="37">
        <f t="shared" si="10"/>
        <v>0</v>
      </c>
      <c r="G48" s="7">
        <f t="shared" si="8"/>
        <v>0</v>
      </c>
      <c r="H48" s="68">
        <f t="shared" si="9"/>
        <v>0</v>
      </c>
    </row>
    <row r="49" spans="1:8" ht="12.75">
      <c r="A49" s="8" t="s">
        <v>27</v>
      </c>
      <c r="B49" s="21"/>
      <c r="C49" s="7">
        <v>0</v>
      </c>
      <c r="D49" s="37">
        <f t="shared" si="7"/>
        <v>0</v>
      </c>
      <c r="E49" s="7">
        <f>'General Cohort'!C39</f>
        <v>0</v>
      </c>
      <c r="F49" s="37">
        <f t="shared" si="10"/>
        <v>0</v>
      </c>
      <c r="G49" s="7">
        <f t="shared" si="8"/>
        <v>0</v>
      </c>
      <c r="H49" s="68">
        <f t="shared" si="9"/>
        <v>0</v>
      </c>
    </row>
    <row r="50" spans="1:8" ht="12.75">
      <c r="A50" s="8" t="s">
        <v>28</v>
      </c>
      <c r="B50" s="21"/>
      <c r="C50" s="7">
        <v>0</v>
      </c>
      <c r="D50" s="37">
        <f t="shared" si="7"/>
        <v>0</v>
      </c>
      <c r="E50" s="7">
        <f>'General Cohort'!C40</f>
        <v>0</v>
      </c>
      <c r="F50" s="37">
        <f t="shared" si="10"/>
        <v>0</v>
      </c>
      <c r="G50" s="7">
        <f t="shared" si="8"/>
        <v>0</v>
      </c>
      <c r="H50" s="68">
        <f t="shared" si="9"/>
        <v>0</v>
      </c>
    </row>
    <row r="51" spans="1:8" ht="12.75">
      <c r="A51" s="8" t="s">
        <v>29</v>
      </c>
      <c r="B51" s="21"/>
      <c r="C51" s="7">
        <v>0</v>
      </c>
      <c r="D51" s="37">
        <f t="shared" si="7"/>
        <v>0</v>
      </c>
      <c r="E51" s="7">
        <f>'General Cohort'!C41</f>
        <v>0</v>
      </c>
      <c r="F51" s="37">
        <f t="shared" si="10"/>
        <v>0</v>
      </c>
      <c r="G51" s="7">
        <f t="shared" si="8"/>
        <v>0</v>
      </c>
      <c r="H51" s="68">
        <f t="shared" si="9"/>
        <v>0</v>
      </c>
    </row>
    <row r="52" spans="1:8" ht="12.75">
      <c r="A52" s="8" t="s">
        <v>44</v>
      </c>
      <c r="B52" s="21"/>
      <c r="C52" s="7">
        <v>0</v>
      </c>
      <c r="D52" s="37">
        <f t="shared" si="7"/>
        <v>0</v>
      </c>
      <c r="E52" s="7">
        <f>'General Cohort'!C42</f>
        <v>0</v>
      </c>
      <c r="F52" s="37">
        <f t="shared" si="10"/>
        <v>0</v>
      </c>
      <c r="G52" s="7">
        <f t="shared" si="8"/>
        <v>0</v>
      </c>
      <c r="H52" s="68">
        <f t="shared" si="9"/>
        <v>0</v>
      </c>
    </row>
    <row r="53" spans="1:8" ht="13.5" thickBot="1">
      <c r="A53" s="19"/>
      <c r="B53" s="33" t="s">
        <v>19</v>
      </c>
      <c r="C53" s="22">
        <f aca="true" t="shared" si="11" ref="C53:H53">SUM(C43:C52)</f>
        <v>120</v>
      </c>
      <c r="D53" s="29">
        <f t="shared" si="11"/>
        <v>1</v>
      </c>
      <c r="E53" s="54">
        <f t="shared" si="11"/>
        <v>126</v>
      </c>
      <c r="F53" s="55">
        <f t="shared" si="11"/>
        <v>0.9999999999999999</v>
      </c>
      <c r="G53" s="54">
        <f t="shared" si="11"/>
        <v>6</v>
      </c>
      <c r="H53" s="55">
        <f t="shared" si="11"/>
        <v>1</v>
      </c>
    </row>
  </sheetData>
  <sheetProtection/>
  <mergeCells count="16">
    <mergeCell ref="A42:B42"/>
    <mergeCell ref="A40:B40"/>
    <mergeCell ref="A34:B34"/>
    <mergeCell ref="A35:B35"/>
    <mergeCell ref="A39:B39"/>
    <mergeCell ref="A36:B36"/>
    <mergeCell ref="A37:B37"/>
    <mergeCell ref="A38:B38"/>
    <mergeCell ref="A9:B9"/>
    <mergeCell ref="A33:B33"/>
    <mergeCell ref="A1:H1"/>
    <mergeCell ref="A2:H2"/>
    <mergeCell ref="A5:C5"/>
    <mergeCell ref="C7:D7"/>
    <mergeCell ref="G7:H7"/>
    <mergeCell ref="E7:F7"/>
  </mergeCells>
  <printOptions/>
  <pageMargins left="0.75" right="0.75" top="1" bottom="1" header="0.5" footer="0.5"/>
  <pageSetup fitToHeight="1" fitToWidth="1" horizontalDpi="600" verticalDpi="600" orientation="portrait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9"/>
  <sheetViews>
    <sheetView zoomScalePageLayoutView="0" workbookViewId="0" topLeftCell="A1">
      <selection activeCell="A1" sqref="A1:H1"/>
    </sheetView>
  </sheetViews>
  <sheetFormatPr defaultColWidth="9.140625" defaultRowHeight="12.75"/>
  <cols>
    <col min="1" max="1" width="25.28125" style="0" customWidth="1"/>
    <col min="2" max="2" width="13.57421875" style="64" customWidth="1"/>
    <col min="4" max="5" width="9.140625" style="0" hidden="1" customWidth="1"/>
  </cols>
  <sheetData>
    <row r="1" spans="1:9" ht="24">
      <c r="A1" s="88" t="str">
        <f>'General Cohort'!A1:H1</f>
        <v>Institute of Post-Secondary Education</v>
      </c>
      <c r="B1" s="88"/>
      <c r="C1" s="88"/>
      <c r="D1" s="88"/>
      <c r="E1" s="88"/>
      <c r="F1" s="88"/>
      <c r="G1" s="88"/>
      <c r="H1" s="88"/>
      <c r="I1" s="1"/>
    </row>
    <row r="2" spans="1:9" ht="20.25">
      <c r="A2" s="89" t="str">
        <f>'General Cohort'!A2:H2</f>
        <v>CY2008 Final DE Data Analysis</v>
      </c>
      <c r="B2" s="89"/>
      <c r="C2" s="89"/>
      <c r="D2" s="89"/>
      <c r="E2" s="89"/>
      <c r="F2" s="89"/>
      <c r="G2" s="89"/>
      <c r="H2" s="89"/>
      <c r="I2" s="1"/>
    </row>
    <row r="3" spans="1:9" ht="12.75">
      <c r="A3" s="1"/>
      <c r="B3" s="1"/>
      <c r="C3" s="1"/>
      <c r="D3" s="1"/>
      <c r="E3" s="1"/>
      <c r="F3" s="1"/>
      <c r="G3" s="1"/>
      <c r="H3" s="1"/>
      <c r="I3" s="1"/>
    </row>
    <row r="4" spans="1:2" ht="15">
      <c r="A4" s="104" t="s">
        <v>46</v>
      </c>
      <c r="B4" s="104"/>
    </row>
    <row r="5" spans="1:2" ht="15">
      <c r="A5" s="104" t="str">
        <f>MID('General Cohort'!A2:H2,3,4)&amp;" Cohort Rate"</f>
        <v>2008 Cohort Rate</v>
      </c>
      <c r="B5" s="104"/>
    </row>
    <row r="6" spans="1:2" ht="12.75">
      <c r="A6" s="2" t="s">
        <v>8</v>
      </c>
      <c r="B6" s="59">
        <f>'General Cohort'!B5</f>
        <v>126</v>
      </c>
    </row>
    <row r="7" spans="1:2" ht="12.75">
      <c r="A7" s="3" t="s">
        <v>9</v>
      </c>
      <c r="B7" s="60">
        <f>'General Cohort'!B6</f>
        <v>1207</v>
      </c>
    </row>
    <row r="8" spans="1:2" ht="12.75">
      <c r="A8" s="4" t="s">
        <v>10</v>
      </c>
      <c r="B8" s="61">
        <f>ROUNDDOWN(B6/B7,3)</f>
        <v>0.104</v>
      </c>
    </row>
    <row r="9" spans="1:2" ht="12.75">
      <c r="A9" s="4"/>
      <c r="B9" s="61"/>
    </row>
    <row r="10" spans="1:2" ht="26.25">
      <c r="A10" s="69" t="s">
        <v>45</v>
      </c>
      <c r="B10" s="62" t="s">
        <v>33</v>
      </c>
    </row>
    <row r="11" spans="1:6" ht="12.75">
      <c r="A11" t="str">
        <f aca="true" t="shared" si="0" ref="A11:A16">E11&amp;" Less Defaulted Borrower"&amp;IF(D11&gt;1,"s","")</f>
        <v>3 Less Defaulted Borrowers</v>
      </c>
      <c r="B11" s="63">
        <f aca="true" t="shared" si="1" ref="B11:B16">ROUNDDOWN(($B$6-E11)/$B$7,3)</f>
        <v>0.101</v>
      </c>
      <c r="D11" s="74">
        <v>3</v>
      </c>
      <c r="E11" s="74">
        <f>IF(AND(D11=0,B6&gt;0),1,IF(D11&gt;$B$6,$B$6,D11))</f>
        <v>3</v>
      </c>
      <c r="F11" s="74"/>
    </row>
    <row r="12" spans="1:6" ht="12.75">
      <c r="A12" t="str">
        <f t="shared" si="0"/>
        <v>6 Less Defaulted Borrowers</v>
      </c>
      <c r="B12" s="63">
        <f t="shared" si="1"/>
        <v>0.099</v>
      </c>
      <c r="D12" s="74">
        <v>6</v>
      </c>
      <c r="E12" s="74">
        <f>IF(D12=E11,IF(D12+1&gt;$B$6,$B$6,D12+1),IF(D12&gt;$B$6,$B$6,D12))</f>
        <v>6</v>
      </c>
      <c r="F12" s="74"/>
    </row>
    <row r="13" spans="1:6" ht="12.75">
      <c r="A13" t="str">
        <f t="shared" si="0"/>
        <v>10 Less Defaulted Borrowers</v>
      </c>
      <c r="B13" s="63">
        <f t="shared" si="1"/>
        <v>0.096</v>
      </c>
      <c r="D13" s="74">
        <v>10</v>
      </c>
      <c r="E13" s="74">
        <f>IF(OR(D13=E12,D13+1=E12),IF(E12+1&gt;$B$6,$B$6,E12+1),IF(D13&gt;$B$6,$B$6,D13))</f>
        <v>10</v>
      </c>
      <c r="F13" s="74"/>
    </row>
    <row r="14" spans="1:6" ht="12.75">
      <c r="A14" t="str">
        <f t="shared" si="0"/>
        <v>15 Less Defaulted Borrowers</v>
      </c>
      <c r="B14" s="63">
        <f t="shared" si="1"/>
        <v>0.091</v>
      </c>
      <c r="D14" s="74">
        <v>15</v>
      </c>
      <c r="E14" s="74">
        <f>IF(OR(D14=E13,D14+1=E13),IF(E13+1&gt;$B$6,$B$6,E13+1),IF(D14&gt;$B$6,$B$6,D14))</f>
        <v>15</v>
      </c>
      <c r="F14" s="74"/>
    </row>
    <row r="15" spans="1:6" ht="12.75">
      <c r="A15" t="str">
        <f t="shared" si="0"/>
        <v>17 Less Defaulted Borrowers</v>
      </c>
      <c r="B15" s="63">
        <f t="shared" si="1"/>
        <v>0.09</v>
      </c>
      <c r="D15" s="74">
        <v>17</v>
      </c>
      <c r="E15" s="74">
        <f>IF(OR(D15=E14,D15+1=E14),IF(E14+1&gt;$B$6,$B$6,E14+1),IF(D15&gt;$B$6,$B$6,D15))</f>
        <v>17</v>
      </c>
      <c r="F15" s="74"/>
    </row>
    <row r="16" spans="1:5" ht="12.75">
      <c r="A16" t="str">
        <f t="shared" si="0"/>
        <v>20 Less Defaulted Borrowers</v>
      </c>
      <c r="B16" s="63">
        <f t="shared" si="1"/>
        <v>0.087</v>
      </c>
      <c r="D16" s="74">
        <v>20</v>
      </c>
      <c r="E16" s="74">
        <f>IF(OR(D16=E15,D16+1=E15),IF(E15+1&gt;$B$6,$B$6,E15+1),IF(D16&gt;$B$6,$B$6,D16))</f>
        <v>20</v>
      </c>
    </row>
    <row r="17" ht="12.75">
      <c r="B17" s="63"/>
    </row>
    <row r="18" ht="12.75">
      <c r="B18" s="63"/>
    </row>
    <row r="19" ht="12.75">
      <c r="B19" s="63"/>
    </row>
  </sheetData>
  <sheetProtection/>
  <mergeCells count="4">
    <mergeCell ref="A5:B5"/>
    <mergeCell ref="A4:B4"/>
    <mergeCell ref="A1:H1"/>
    <mergeCell ref="A2:H2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OSRHE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 Grillo</dc:creator>
  <cp:keywords/>
  <dc:description/>
  <cp:lastModifiedBy>Myers, Lacy</cp:lastModifiedBy>
  <cp:lastPrinted>2012-06-28T13:58:15Z</cp:lastPrinted>
  <dcterms:created xsi:type="dcterms:W3CDTF">2005-10-21T16:52:22Z</dcterms:created>
  <dcterms:modified xsi:type="dcterms:W3CDTF">2012-12-26T16:55:26Z</dcterms:modified>
  <cp:category/>
  <cp:version/>
  <cp:contentType/>
  <cp:contentStatus/>
</cp:coreProperties>
</file>